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718" activeTab="0"/>
  </bookViews>
  <sheets>
    <sheet name="Журналы" sheetId="1" r:id="rId1"/>
    <sheet name="Газеты " sheetId="2" r:id="rId2"/>
    <sheet name="Лист1" sheetId="3" r:id="rId3"/>
    <sheet name="РГВК" sheetId="4" r:id="rId4"/>
    <sheet name="РИА Дагестан" sheetId="5" r:id="rId5"/>
    <sheet name="ДКИ" sheetId="6" r:id="rId6"/>
    <sheet name="Дагпечать" sheetId="7" r:id="rId7"/>
    <sheet name="ИД Даг." sheetId="8" r:id="rId8"/>
    <sheet name="СВОД" sheetId="9" r:id="rId9"/>
  </sheets>
  <definedNames/>
  <calcPr fullCalcOnLoad="1" refMode="R1C1"/>
</workbook>
</file>

<file path=xl/sharedStrings.xml><?xml version="1.0" encoding="utf-8"?>
<sst xmlns="http://schemas.openxmlformats.org/spreadsheetml/2006/main" count="431" uniqueCount="257">
  <si>
    <t>№</t>
  </si>
  <si>
    <t xml:space="preserve">Наименование показателя </t>
  </si>
  <si>
    <t>Единица измерения</t>
  </si>
  <si>
    <t>1.</t>
  </si>
  <si>
    <t>2.</t>
  </si>
  <si>
    <t>№ газеты формата 4А2</t>
  </si>
  <si>
    <t>3.</t>
  </si>
  <si>
    <t>4.</t>
  </si>
  <si>
    <t>ГБУ РД «Редакция республиканского журнала "Народы Дагестана"»</t>
  </si>
  <si>
    <t>ГБУ РД «Редакция республиканского журнала "Дагестан"»</t>
  </si>
  <si>
    <t>ГБУ РД «Редакция республиканского журнала "Женщина Дагестана"»</t>
  </si>
  <si>
    <t>Наименования учреждений</t>
  </si>
  <si>
    <t>тыс.экз.</t>
  </si>
  <si>
    <t>%</t>
  </si>
  <si>
    <t xml:space="preserve">Объем выпуска книжной продукции за год </t>
  </si>
  <si>
    <t>Число поданных жалоб на несвоевременную доставку периодической печати, не соблюдение требований розничной торговли, признанных в установленном порядке обоснованными</t>
  </si>
  <si>
    <t>Наименование показателя</t>
  </si>
  <si>
    <t>Лезги газет</t>
  </si>
  <si>
    <t>Ватан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</si>
  <si>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</si>
  <si>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</si>
  <si>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</si>
  <si>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</si>
  <si>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</si>
  <si>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</si>
  <si>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</si>
  <si>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</si>
  <si>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</si>
  <si>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</si>
  <si>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6</t>
  </si>
  <si>
    <t>7</t>
  </si>
  <si>
    <t>усл.п.л.</t>
  </si>
  <si>
    <t>ГБУ РД «Редакция республиканского журнала "Литературный Дагестан" и "Соколенок" »</t>
  </si>
  <si>
    <t>5</t>
  </si>
  <si>
    <t>Литературный Дагестан</t>
  </si>
  <si>
    <t>Соколенок</t>
  </si>
  <si>
    <t xml:space="preserve"> </t>
  </si>
  <si>
    <t>Итого:</t>
  </si>
  <si>
    <t>4</t>
  </si>
  <si>
    <t>Орленок Дагестан</t>
  </si>
  <si>
    <t>Доля материалов в рамках оказания государственной услуги в сети "Интернет" в общем объеме материалов, размещенных в сети "Интернет"</t>
  </si>
  <si>
    <t>в том числе по сетевому изданию</t>
  </si>
  <si>
    <t>Уровень прочтения материалов до конца</t>
  </si>
  <si>
    <t xml:space="preserve">Количество материалов, размещенных в сетевом издании в сутки  </t>
  </si>
  <si>
    <t xml:space="preserve">не менее 30 % от всех материалов </t>
  </si>
  <si>
    <t xml:space="preserve">не менее 3 материалов (шт.) </t>
  </si>
  <si>
    <t>17.</t>
  </si>
  <si>
    <t>код</t>
  </si>
  <si>
    <t>исполнено на отчетную дату</t>
  </si>
  <si>
    <t xml:space="preserve">наименование </t>
  </si>
  <si>
    <t xml:space="preserve">абсолютное значение </t>
  </si>
  <si>
    <t xml:space="preserve">Единица измерения </t>
  </si>
  <si>
    <t xml:space="preserve">единица  </t>
  </si>
  <si>
    <t>усл.печ.лист</t>
  </si>
  <si>
    <t xml:space="preserve">тыс.материалов </t>
  </si>
  <si>
    <t>в том числе на национальных языках:</t>
  </si>
  <si>
    <t>на аварском</t>
  </si>
  <si>
    <t>на даргинском</t>
  </si>
  <si>
    <t>на лакском</t>
  </si>
  <si>
    <t>на кумыкском</t>
  </si>
  <si>
    <t>на лезгинском</t>
  </si>
  <si>
    <t>на табасаранском</t>
  </si>
  <si>
    <t xml:space="preserve">Общий тираж социально-значимой литературы, выпущенной учреждением за год           </t>
  </si>
  <si>
    <t>аварский</t>
  </si>
  <si>
    <t>кумыкский</t>
  </si>
  <si>
    <t>даргинский</t>
  </si>
  <si>
    <t>лезгинский</t>
  </si>
  <si>
    <t>лакский</t>
  </si>
  <si>
    <t>табасаранский</t>
  </si>
  <si>
    <t>русский</t>
  </si>
  <si>
    <t>ногайский</t>
  </si>
  <si>
    <t>цахурский</t>
  </si>
  <si>
    <t>не менее 60 % от содержания материала</t>
  </si>
  <si>
    <t>8</t>
  </si>
  <si>
    <t>9</t>
  </si>
  <si>
    <t xml:space="preserve">Общий тираж социально значимой литературы, выпущенной  учреждением за год          </t>
  </si>
  <si>
    <t>Уникальность публикуемых материалов</t>
  </si>
  <si>
    <t xml:space="preserve">в том числе на публикацию нормативно-правовых актов Главы Республики Дагестан, Правительства Республики Дагестан  и Народного Собрания Республики Дагестан </t>
  </si>
  <si>
    <t>количество номеров</t>
  </si>
  <si>
    <t xml:space="preserve"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 (лифтов, систем отопления, водоснабжения, водоотведения, телефонных коммуникаций, внутрикорпусных электрических сетей)  </t>
  </si>
  <si>
    <t>Санитарное состояние лестничных пролетов и площадок, фойе здания и прикорпусных территорий</t>
  </si>
  <si>
    <t xml:space="preserve">Обеспечение своевременного качественного технического обслуживания задания ГЖИ, всех инженерных систем и оборудования: лифтов, систем отопления, водоснабжения, водоотведения, телефонных коммуникаций, внутрикорпусных электрических сетей  </t>
  </si>
  <si>
    <t>кв.м.</t>
  </si>
  <si>
    <t>Охрана объекта</t>
  </si>
  <si>
    <t>пост</t>
  </si>
  <si>
    <t>Санитарное содержание лестничных пролетов и площадок, фойе здания</t>
  </si>
  <si>
    <t>055</t>
  </si>
  <si>
    <t xml:space="preserve">Количество номеров в год  </t>
  </si>
  <si>
    <t>Размещение в газете достоверной информации о деятельности госорганов РД, а также информации по социально-значимым вопросам в периодической печати</t>
  </si>
  <si>
    <t xml:space="preserve">Общий (среднеразовый) тираж </t>
  </si>
  <si>
    <t xml:space="preserve">Размещение в журнале достоверной информации о дкеятельности государственных органов власти РД, а также информационно публицистические информационные материалы </t>
  </si>
  <si>
    <t xml:space="preserve">колич.печатных листов с материалами в рамках оказания государственного задания в одном выпуске издания </t>
  </si>
  <si>
    <t xml:space="preserve">Объем издания </t>
  </si>
  <si>
    <t>Среднеразовый тираж журнала</t>
  </si>
  <si>
    <t xml:space="preserve">Объем телевещания, освещающих деятельность органов государственной власти Республики Дагестан, всего, </t>
  </si>
  <si>
    <t>часов в год</t>
  </si>
  <si>
    <t xml:space="preserve">Объем радиовещания, освещающих деятельность органов государственной власти Республики Дагестан, всего, </t>
  </si>
  <si>
    <t>Доля контента (программ) собственного производства в сетке круглосуточного вещания телеканала</t>
  </si>
  <si>
    <t>процентов</t>
  </si>
  <si>
    <t>Доля контента (программ) собственного производства в сетке круглосуточного вещания радиоканала</t>
  </si>
  <si>
    <t>значение, утвержденное в государственном задании на очередной финансовый год (2021 г.)</t>
  </si>
  <si>
    <t>количество жалоб (человек-день)</t>
  </si>
  <si>
    <t>процент</t>
  </si>
  <si>
    <t xml:space="preserve">Количество наименований книг, всего: </t>
  </si>
  <si>
    <t xml:space="preserve">в том числе национальных языках </t>
  </si>
  <si>
    <t>Проц.выполнеия необходимых мер для функционирования инженерных сетей и коммуникаций</t>
  </si>
  <si>
    <t>Количество выявленных случаев нарушений пропускного режима</t>
  </si>
  <si>
    <t>Число поданных жалоб на недостоверность и (или) неполноту информации, размещенной в сети "Интернет"</t>
  </si>
  <si>
    <t>Количество размещенных в сети "Интернет" информационных материалов о деятельности государственных органов власти РД, а также материалов об общественно-политической и социально-экономической ситуации в РД</t>
  </si>
  <si>
    <t>Ежемесячное количество посетителей интернет-портала ГБУ РД РИА "Дагестан"</t>
  </si>
  <si>
    <t>тыс.человек</t>
  </si>
  <si>
    <t>в том числе республиканских печатных СМИ</t>
  </si>
  <si>
    <t>Количество павильонов, киосков, стендов прессы, книжной продукции в Республике Дагестан</t>
  </si>
  <si>
    <t>единиц</t>
  </si>
  <si>
    <t>Рост количества доставленных подписчикам и реализованных через  торговую сеть экземпляров периодических пеатных изданий</t>
  </si>
  <si>
    <t>3 % от населения РД</t>
  </si>
  <si>
    <t>значение, утвержденное в государственном задании на очередной финансовый год (2022 г.)</t>
  </si>
  <si>
    <t xml:space="preserve">утверждено в государственном задании на              2022 год </t>
  </si>
  <si>
    <t>утверждено в государственном задании на              2022 год</t>
  </si>
  <si>
    <t>Количество информационных материалов о дагестанских товаропроизводителях в месяц</t>
  </si>
  <si>
    <t xml:space="preserve">   </t>
  </si>
  <si>
    <t xml:space="preserve">значение, утвержденное в государственном задании на очередной финансовый год </t>
  </si>
  <si>
    <t>Соколенок (издается на 9-ти яз.6 раз в год, 3,5 усл.п.л.*6 номеров*9 языков)</t>
  </si>
  <si>
    <t>Нийсо-Дагестан 9,386</t>
  </si>
  <si>
    <t>Рут. новости</t>
  </si>
  <si>
    <t>М. Дагестана</t>
  </si>
  <si>
    <t xml:space="preserve">Литературный Дагестан  (издается на 7 языках: 6 яз.*6 раз в год; на ногайском языке 2 раза в год). 6,25 усл.п.л.*6 номеров*6 языков+12,5 (6,25*2 номера на ногайском языке) </t>
  </si>
  <si>
    <t xml:space="preserve">Количество номеров в год, в т.ч. </t>
  </si>
  <si>
    <t>на Ногайском яз.</t>
  </si>
  <si>
    <t>ед.</t>
  </si>
  <si>
    <t>количество газетных полос материалами в рамках оказания госуслуги в 1 номере газеты</t>
  </si>
  <si>
    <t xml:space="preserve">Истина </t>
  </si>
  <si>
    <t>Ст. вести     2910,249</t>
  </si>
  <si>
    <t>Голос степи      4,039</t>
  </si>
  <si>
    <t>Вести Агула        28,1</t>
  </si>
  <si>
    <t>Нур           9771 числ.</t>
  </si>
  <si>
    <t>Зори Таб.         118,9</t>
  </si>
  <si>
    <t>Елдаш       431,7 числ.</t>
  </si>
  <si>
    <t>Илчи         161,0 числ.</t>
  </si>
  <si>
    <t>Замана     490,384 чел.</t>
  </si>
  <si>
    <t>Даг. Правда    2940,1 числ.</t>
  </si>
  <si>
    <t xml:space="preserve">ГБУ РД «Редакция республиканского журнала "Женщина Дагестана"» формат </t>
  </si>
  <si>
    <t>Соколенок                                                          (издается на 9-ти яз.6 раз в год, 3,5 усл.п.л.*6 номеров*9 языков)</t>
  </si>
  <si>
    <t>формат издания</t>
  </si>
  <si>
    <t xml:space="preserve"> 70*108 1/16 </t>
  </si>
  <si>
    <t xml:space="preserve">60*84 1/8 </t>
  </si>
  <si>
    <t xml:space="preserve">план        60*84 1/8 </t>
  </si>
  <si>
    <t>факт         165*240</t>
  </si>
  <si>
    <t xml:space="preserve">№ журнала </t>
  </si>
  <si>
    <t xml:space="preserve">ГАУ РД «Дагпечать"» </t>
  </si>
  <si>
    <t>Дербенд</t>
  </si>
  <si>
    <t xml:space="preserve">ЖД. объем издания указан не правильно </t>
  </si>
  <si>
    <t xml:space="preserve"> Охват населения РД периодическими печатными СМИ, содержащая информацию о деятельности государственных органов власти, а также информацию по социально -  значимым вопросам </t>
  </si>
  <si>
    <t>значение, утвержденное в государственном задании на очередной финансовый год (2023 г.)</t>
  </si>
  <si>
    <t xml:space="preserve">утверждено в государственном задании                             на 2023 год </t>
  </si>
  <si>
    <t>24.1</t>
  </si>
  <si>
    <t>Объем телевещания каналов, освещающих
деятельность органов
государственной власти РД, всего,</t>
  </si>
  <si>
    <t>часов  в год</t>
  </si>
  <si>
    <t>24.2</t>
  </si>
  <si>
    <t>в том числе на национальных языках</t>
  </si>
  <si>
    <t>24.3</t>
  </si>
  <si>
    <t>Объем радиовещания каналов, освещающих
деятельность органов
государственной власти РД</t>
  </si>
  <si>
    <t>час.</t>
  </si>
  <si>
    <t>24.4</t>
  </si>
  <si>
    <t xml:space="preserve">в том числе на национальных языках </t>
  </si>
  <si>
    <t>24.5</t>
  </si>
  <si>
    <t>24.6</t>
  </si>
  <si>
    <t>24.7</t>
  </si>
  <si>
    <t xml:space="preserve">Обновление материально-технической базы подведомственных учреждений </t>
  </si>
  <si>
    <t>тыс. чел.</t>
  </si>
  <si>
    <t>24.10</t>
  </si>
  <si>
    <t>24.11</t>
  </si>
  <si>
    <t>Общий (среднеразовый) тираж
республиканских печатных СМИ и
социально значимой книжной
продукции:</t>
  </si>
  <si>
    <t>тыс.экз</t>
  </si>
  <si>
    <t>24.12</t>
  </si>
  <si>
    <t>газет</t>
  </si>
  <si>
    <t>24.13</t>
  </si>
  <si>
    <t>журналов</t>
  </si>
  <si>
    <t>24.14</t>
  </si>
  <si>
    <t>книг</t>
  </si>
  <si>
    <t>24.15</t>
  </si>
  <si>
    <t>24.16</t>
  </si>
  <si>
    <t>Количество мероприятий (форумов, конкурсов, выставок, фестивалей) просветительского, профориентационного и мотивирующего характера в отрасли печатных СМИ и книгоиздания</t>
  </si>
  <si>
    <t>24.17</t>
  </si>
  <si>
    <t>Проведение мастер-классов и повышение квалификации специалиство поо связам с общественностью органов исполнительной власти (пресс-секретари)</t>
  </si>
  <si>
    <t>24.18</t>
  </si>
  <si>
    <t>Количество поддержанных в рамках Программы социально-значимых проектов</t>
  </si>
  <si>
    <t>24.19</t>
  </si>
  <si>
    <t xml:space="preserve">Численность работников печатных СМИ и книгоиздания, прошедших повышение квалификации, переподготовку, освоение смежной специальности (профессии), в том числе: </t>
  </si>
  <si>
    <t>чел.</t>
  </si>
  <si>
    <t>24.20</t>
  </si>
  <si>
    <t>студентов, прошедших стажировку в отрасли СМИ</t>
  </si>
  <si>
    <t>24.21</t>
  </si>
  <si>
    <t>Количество доставленных подписчикам и реализованных через торговую сеть экземпляров периодических печатных изданий</t>
  </si>
  <si>
    <t>тыс. экземпляров</t>
  </si>
  <si>
    <t>24.22</t>
  </si>
  <si>
    <t>24.23</t>
  </si>
  <si>
    <t>24.24</t>
  </si>
  <si>
    <t>Количество сформированных отчетов мониторинга республиканских СМИ</t>
  </si>
  <si>
    <t>утверждено в государственной программе Республики Дагестан</t>
  </si>
  <si>
    <t>достигнуто</t>
  </si>
  <si>
    <r>
      <t xml:space="preserve">отклонение (в процентах)
</t>
    </r>
    <r>
      <rPr>
        <b/>
        <i/>
        <sz val="11"/>
        <color indexed="10"/>
        <rFont val="Times New Roman"/>
        <family val="1"/>
      </rPr>
      <t>(Достигнуто/утверждено)*100)</t>
    </r>
  </si>
  <si>
    <r>
      <t xml:space="preserve">оценка в баллах
</t>
    </r>
    <r>
      <rPr>
        <b/>
        <i/>
        <sz val="11"/>
        <color indexed="10"/>
        <rFont val="Times New Roman"/>
        <family val="1"/>
      </rPr>
      <t>(отклонение – 100)**</t>
    </r>
  </si>
  <si>
    <t>Причины отклонений</t>
  </si>
  <si>
    <t xml:space="preserve">утверждено в государственном задании                                          на 2023 год </t>
  </si>
  <si>
    <t>Удельный вес охвата населения республиканскими печатными СМИ и социально значимой книжной продукцией</t>
  </si>
  <si>
    <t>Инфорум</t>
  </si>
  <si>
    <t>Наименование</t>
  </si>
  <si>
    <t>ГС</t>
  </si>
  <si>
    <t xml:space="preserve">недовыпущено номеров </t>
  </si>
  <si>
    <t>из них основные</t>
  </si>
  <si>
    <t>на НПА</t>
  </si>
  <si>
    <t>Издание/план вых.в квартал, с учетом НПА</t>
  </si>
  <si>
    <t xml:space="preserve">в.т.ч:на публикацию нормативно-правовых актов </t>
  </si>
  <si>
    <t>ДП</t>
  </si>
  <si>
    <t>при плане 402</t>
  </si>
  <si>
    <t>Отчет  по выполнению госзадания  за 1 кв. 2024 года   по журналам</t>
  </si>
  <si>
    <t>Этномедиахолдинг, всего, в т.ч: (13 учр.)</t>
  </si>
  <si>
    <t>МД</t>
  </si>
  <si>
    <t>план кварт.</t>
  </si>
  <si>
    <t>тираж план</t>
  </si>
  <si>
    <t>тираж факт</t>
  </si>
  <si>
    <t>Отчет о выполнении госзадания ГБУ РД «РИА "Дагестан"» за 1 кв. 2024 г.</t>
  </si>
  <si>
    <t xml:space="preserve">Отчет  за 1 квартал 2024 года </t>
  </si>
  <si>
    <t>Малые нации, межпрограммки, концерты</t>
  </si>
  <si>
    <t>исполнено за квартал</t>
  </si>
  <si>
    <t xml:space="preserve">Отчет о выполнении гос/задания за 1 кв. 24 г. ГАУ РД «ИД "Дагестан"»                       </t>
  </si>
  <si>
    <t xml:space="preserve">Удельный вес охвата населения  социально-значимой книжной продукции </t>
  </si>
  <si>
    <t>в т.ч. На языках народов Дагестана</t>
  </si>
  <si>
    <t>Объем выпуска книжной продукции  за год</t>
  </si>
  <si>
    <t>Объем выпуска иной продукции  за год</t>
  </si>
  <si>
    <t>Охват населения социально-значимой книжной продукции (на 1000 жителей республики)</t>
  </si>
  <si>
    <t>Общий тираж иной продукции, выпущенной учреждением</t>
  </si>
  <si>
    <t xml:space="preserve">Охват населения РД республиканским журналом, содержащий информацию о деятельности государственных органов власти, а также информацию по социально-значимым вопросам  </t>
  </si>
  <si>
    <t>Удельный вес охвата населения РД республиканским журналом</t>
  </si>
  <si>
    <t>%.</t>
  </si>
  <si>
    <t>Истина  850011</t>
  </si>
  <si>
    <t>числ нас.по переписи 2021 г.</t>
  </si>
  <si>
    <t>Ватан(евреи 863+214 таты)</t>
  </si>
  <si>
    <t>журнал Дагестан -нет в отчете показателя "Удельный вес"охвата нас</t>
  </si>
  <si>
    <t xml:space="preserve">почему установленный плановый  формат не сходится с фактическим </t>
  </si>
  <si>
    <t>Удельный вес охвата населения</t>
  </si>
  <si>
    <t>план</t>
  </si>
  <si>
    <t>факт</t>
  </si>
  <si>
    <t>экз.</t>
  </si>
  <si>
    <t>Охват населения социально-значимой книжной продукцией (на 1000 жителей респ.) (20,1/3182,054*1000)</t>
  </si>
  <si>
    <t xml:space="preserve">Удельный вес охвата населения социально значимой книжной продукцией </t>
  </si>
  <si>
    <t>ГАУ РД «ДКИ» за 1 кв. 2024 г.</t>
  </si>
  <si>
    <t>Отчет за 1 кв. 24 г.</t>
  </si>
  <si>
    <r>
      <t>ГАУ РД</t>
    </r>
    <r>
      <rPr>
        <sz val="9"/>
        <rFont val="Times New Roman"/>
        <family val="1"/>
      </rPr>
      <t xml:space="preserve"> Даг. Правда    2940,1 числ.</t>
    </r>
  </si>
  <si>
    <r>
      <t xml:space="preserve">ГАУ РД.       </t>
    </r>
    <r>
      <rPr>
        <sz val="9"/>
        <rFont val="Times New Roman"/>
        <family val="1"/>
      </rPr>
      <t xml:space="preserve">                   М. Дагестана</t>
    </r>
  </si>
  <si>
    <t xml:space="preserve">Отчет о результатах мониторинга деятельности подведомственных учреждений (газет)                                                                            за 1 квартал 2024 года </t>
  </si>
  <si>
    <t>кварт. План.норма</t>
  </si>
  <si>
    <t xml:space="preserve">проверить </t>
  </si>
  <si>
    <t>не отмеченное желтым проверить по программе разв. СМИ</t>
  </si>
  <si>
    <t>отмечено желтым-проверено</t>
  </si>
  <si>
    <t>СВОДНЫЙ ОТЧЕТ ПО Г/З ЗА 1 КВ.2024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</si>
</sst>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.0"/>
    <numFmt numFmtId="176" formatCode="0.000"/>
    <numFmt numFmtId="177" formatCode="0.0000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0000"/>
    <numFmt numFmtId="182" formatCode="0.00000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"/>
    <numFmt numFmtId="190" formatCode="[$-FC19]d\ mmmm\ yyyy\ &quot;г.&quot;"/>
    <numFmt numFmtId="191" formatCode="0.0000000000"/>
    <numFmt numFmtId="192" formatCode="0.00000000000"/>
    <numFmt numFmtId="193" formatCode="0.000000000"/>
  </numFmts>
  <fonts count="7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0"/>
      <color indexed="6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7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175" fontId="9" fillId="32" borderId="10" xfId="0" applyNumberFormat="1" applyFont="1" applyFill="1" applyBorder="1" applyAlignment="1">
      <alignment horizontal="center" vertical="center" wrapText="1"/>
    </xf>
    <xf numFmtId="175" fontId="11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0" fontId="1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74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75" fontId="9" fillId="32" borderId="1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vertical="top" wrapText="1"/>
    </xf>
    <xf numFmtId="174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75" fontId="16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/>
    </xf>
    <xf numFmtId="174" fontId="15" fillId="32" borderId="14" xfId="0" applyNumberFormat="1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2" fontId="16" fillId="32" borderId="14" xfId="0" applyNumberFormat="1" applyFont="1" applyFill="1" applyBorder="1" applyAlignment="1">
      <alignment horizontal="center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175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/>
    </xf>
    <xf numFmtId="0" fontId="69" fillId="32" borderId="10" xfId="0" applyFont="1" applyFill="1" applyBorder="1" applyAlignment="1">
      <alignment horizontal="center" vertical="center" wrapText="1"/>
    </xf>
    <xf numFmtId="175" fontId="70" fillId="32" borderId="10" xfId="0" applyNumberFormat="1" applyFont="1" applyFill="1" applyBorder="1" applyAlignment="1">
      <alignment horizontal="center" vertical="center" wrapText="1"/>
    </xf>
    <xf numFmtId="2" fontId="70" fillId="32" borderId="10" xfId="0" applyNumberFormat="1" applyFont="1" applyFill="1" applyBorder="1" applyAlignment="1">
      <alignment horizontal="center" vertical="center" wrapText="1"/>
    </xf>
    <xf numFmtId="2" fontId="70" fillId="32" borderId="14" xfId="0" applyNumberFormat="1" applyFont="1" applyFill="1" applyBorder="1" applyAlignment="1">
      <alignment horizontal="center" vertical="center" wrapText="1"/>
    </xf>
    <xf numFmtId="1" fontId="68" fillId="32" borderId="12" xfId="0" applyNumberFormat="1" applyFont="1" applyFill="1" applyBorder="1" applyAlignment="1">
      <alignment horizontal="center" vertical="center" wrapText="1"/>
    </xf>
    <xf numFmtId="2" fontId="69" fillId="32" borderId="10" xfId="0" applyNumberFormat="1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 wrapText="1"/>
    </xf>
    <xf numFmtId="175" fontId="69" fillId="32" borderId="10" xfId="0" applyNumberFormat="1" applyFont="1" applyFill="1" applyBorder="1" applyAlignment="1">
      <alignment horizontal="center" vertical="center" wrapText="1"/>
    </xf>
    <xf numFmtId="175" fontId="68" fillId="32" borderId="10" xfId="0" applyNumberFormat="1" applyFont="1" applyFill="1" applyBorder="1" applyAlignment="1">
      <alignment horizontal="center" vertical="center" wrapText="1"/>
    </xf>
    <xf numFmtId="175" fontId="70" fillId="32" borderId="14" xfId="0" applyNumberFormat="1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 wrapText="1"/>
    </xf>
    <xf numFmtId="175" fontId="68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1" fontId="11" fillId="32" borderId="12" xfId="0" applyNumberFormat="1" applyFont="1" applyFill="1" applyBorder="1" applyAlignment="1">
      <alignment horizontal="center" vertical="center"/>
    </xf>
    <xf numFmtId="0" fontId="66" fillId="32" borderId="10" xfId="52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68" fillId="32" borderId="10" xfId="0" applyFont="1" applyFill="1" applyBorder="1" applyAlignment="1">
      <alignment horizontal="center" vertical="center" wrapText="1"/>
    </xf>
    <xf numFmtId="49" fontId="6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5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175" fontId="16" fillId="32" borderId="14" xfId="0" applyNumberFormat="1" applyFont="1" applyFill="1" applyBorder="1" applyAlignment="1">
      <alignment horizontal="center" vertical="center" wrapText="1"/>
    </xf>
    <xf numFmtId="176" fontId="16" fillId="32" borderId="10" xfId="0" applyNumberFormat="1" applyFont="1" applyFill="1" applyBorder="1" applyAlignment="1">
      <alignment horizontal="center" vertical="center" wrapText="1"/>
    </xf>
    <xf numFmtId="176" fontId="70" fillId="32" borderId="10" xfId="0" applyNumberFormat="1" applyFont="1" applyFill="1" applyBorder="1" applyAlignment="1">
      <alignment horizontal="center" vertical="center" wrapText="1"/>
    </xf>
    <xf numFmtId="175" fontId="71" fillId="32" borderId="10" xfId="0" applyNumberFormat="1" applyFont="1" applyFill="1" applyBorder="1" applyAlignment="1">
      <alignment horizontal="center" vertical="center" wrapText="1"/>
    </xf>
    <xf numFmtId="176" fontId="70" fillId="32" borderId="14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6" fontId="70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2" fillId="6" borderId="10" xfId="0" applyNumberFormat="1" applyFont="1" applyFill="1" applyBorder="1" applyAlignment="1">
      <alignment horizontal="center" vertical="center"/>
    </xf>
    <xf numFmtId="2" fontId="17" fillId="6" borderId="10" xfId="0" applyNumberFormat="1" applyFont="1" applyFill="1" applyBorder="1" applyAlignment="1">
      <alignment horizontal="left" vertical="center" wrapText="1"/>
    </xf>
    <xf numFmtId="2" fontId="17" fillId="6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49" fontId="72" fillId="6" borderId="12" xfId="0" applyNumberFormat="1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 wrapText="1"/>
    </xf>
    <xf numFmtId="2" fontId="73" fillId="6" borderId="10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2" fontId="16" fillId="32" borderId="12" xfId="0" applyNumberFormat="1" applyFont="1" applyFill="1" applyBorder="1" applyAlignment="1">
      <alignment horizontal="center" vertical="center"/>
    </xf>
    <xf numFmtId="175" fontId="11" fillId="32" borderId="16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44" fillId="33" borderId="10" xfId="52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" fontId="74" fillId="32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75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1" fillId="32" borderId="21" xfId="0" applyNumberFormat="1" applyFont="1" applyFill="1" applyBorder="1" applyAlignment="1">
      <alignment horizontal="center" vertical="center"/>
    </xf>
    <xf numFmtId="175" fontId="11" fillId="32" borderId="21" xfId="0" applyNumberFormat="1" applyFont="1" applyFill="1" applyBorder="1" applyAlignment="1">
      <alignment horizontal="center" vertical="center"/>
    </xf>
    <xf numFmtId="175" fontId="11" fillId="32" borderId="24" xfId="0" applyNumberFormat="1" applyFont="1" applyFill="1" applyBorder="1" applyAlignment="1">
      <alignment horizontal="center" vertical="center"/>
    </xf>
    <xf numFmtId="2" fontId="16" fillId="32" borderId="25" xfId="0" applyNumberFormat="1" applyFont="1" applyFill="1" applyBorder="1" applyAlignment="1">
      <alignment horizontal="center" vertical="center"/>
    </xf>
    <xf numFmtId="2" fontId="16" fillId="32" borderId="21" xfId="0" applyNumberFormat="1" applyFont="1" applyFill="1" applyBorder="1" applyAlignment="1">
      <alignment horizontal="center" vertical="center"/>
    </xf>
    <xf numFmtId="2" fontId="16" fillId="32" borderId="26" xfId="0" applyNumberFormat="1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 horizontal="center" vertical="center"/>
    </xf>
    <xf numFmtId="1" fontId="9" fillId="32" borderId="2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/>
    </xf>
    <xf numFmtId="0" fontId="5" fillId="32" borderId="27" xfId="0" applyFont="1" applyFill="1" applyBorder="1" applyAlignment="1">
      <alignment horizontal="left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176" fontId="75" fillId="32" borderId="10" xfId="0" applyNumberFormat="1" applyFont="1" applyFill="1" applyBorder="1" applyAlignment="1">
      <alignment horizontal="center" vertical="center" wrapText="1"/>
    </xf>
    <xf numFmtId="175" fontId="5" fillId="32" borderId="2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7" fillId="0" borderId="22" xfId="52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7" fillId="32" borderId="0" xfId="51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7" fillId="0" borderId="10" xfId="5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/>
    </xf>
    <xf numFmtId="175" fontId="6" fillId="32" borderId="12" xfId="0" applyNumberFormat="1" applyFont="1" applyFill="1" applyBorder="1" applyAlignment="1">
      <alignment horizontal="center" vertical="center" wrapText="1"/>
    </xf>
    <xf numFmtId="175" fontId="6" fillId="32" borderId="18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175" fontId="5" fillId="32" borderId="0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9" fillId="32" borderId="21" xfId="0" applyFont="1" applyFill="1" applyBorder="1" applyAlignment="1">
      <alignment horizontal="center" vertical="center" wrapText="1"/>
    </xf>
    <xf numFmtId="0" fontId="69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0" fontId="69" fillId="32" borderId="1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3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top" wrapText="1"/>
    </xf>
    <xf numFmtId="0" fontId="6" fillId="32" borderId="37" xfId="0" applyFont="1" applyFill="1" applyBorder="1" applyAlignment="1">
      <alignment horizontal="center" vertical="top" wrapText="1"/>
    </xf>
    <xf numFmtId="0" fontId="14" fillId="32" borderId="38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/>
    </xf>
    <xf numFmtId="1" fontId="9" fillId="32" borderId="0" xfId="0" applyNumberFormat="1" applyFont="1" applyFill="1" applyAlignment="1">
      <alignment/>
    </xf>
    <xf numFmtId="49" fontId="2" fillId="32" borderId="36" xfId="0" applyNumberFormat="1" applyFont="1" applyFill="1" applyBorder="1" applyAlignment="1">
      <alignment horizontal="left" vertical="center" wrapText="1"/>
    </xf>
    <xf numFmtId="49" fontId="50" fillId="32" borderId="37" xfId="0" applyNumberFormat="1" applyFont="1" applyFill="1" applyBorder="1" applyAlignment="1">
      <alignment horizontal="left" vertical="center" wrapText="1"/>
    </xf>
    <xf numFmtId="0" fontId="16" fillId="32" borderId="0" xfId="0" applyFont="1" applyFill="1" applyAlignment="1">
      <alignment/>
    </xf>
    <xf numFmtId="49" fontId="50" fillId="32" borderId="40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2" fontId="9" fillId="32" borderId="0" xfId="0" applyNumberFormat="1" applyFont="1" applyFill="1" applyAlignment="1">
      <alignment/>
    </xf>
    <xf numFmtId="0" fontId="68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2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2" fontId="47" fillId="32" borderId="0" xfId="51" applyNumberFormat="1" applyFont="1" applyFill="1" applyAlignment="1">
      <alignment horizontal="center"/>
    </xf>
    <xf numFmtId="2" fontId="4" fillId="32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175" fontId="6" fillId="32" borderId="27" xfId="0" applyNumberFormat="1" applyFont="1" applyFill="1" applyBorder="1" applyAlignment="1">
      <alignment horizontal="center" vertical="center" wrapText="1"/>
    </xf>
    <xf numFmtId="175" fontId="6" fillId="32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78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75" fontId="17" fillId="6" borderId="10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75" fontId="17" fillId="33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" fillId="0" borderId="32" xfId="0" applyFont="1" applyBorder="1" applyAlignment="1">
      <alignment horizontal="center" vertical="center" wrapText="1"/>
    </xf>
    <xf numFmtId="175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6">
      <selection activeCell="M17" sqref="M17"/>
    </sheetView>
  </sheetViews>
  <sheetFormatPr defaultColWidth="11.57421875" defaultRowHeight="12.75"/>
  <cols>
    <col min="1" max="1" width="2.8515625" style="271" customWidth="1"/>
    <col min="2" max="2" width="17.00390625" style="282" customWidth="1"/>
    <col min="3" max="3" width="6.7109375" style="282" customWidth="1"/>
    <col min="4" max="4" width="7.57421875" style="271" customWidth="1"/>
    <col min="5" max="5" width="8.7109375" style="271" customWidth="1"/>
    <col min="6" max="6" width="11.140625" style="271" customWidth="1"/>
    <col min="7" max="7" width="8.00390625" style="271" customWidth="1"/>
    <col min="8" max="8" width="11.7109375" style="271" customWidth="1"/>
    <col min="9" max="9" width="8.57421875" style="284" customWidth="1"/>
    <col min="10" max="10" width="11.140625" style="271" customWidth="1"/>
    <col min="11" max="11" width="9.140625" style="271" customWidth="1"/>
    <col min="12" max="12" width="11.421875" style="271" customWidth="1"/>
    <col min="13" max="13" width="8.57421875" style="271" customWidth="1"/>
    <col min="14" max="14" width="9.8515625" style="271" customWidth="1"/>
    <col min="15" max="15" width="10.140625" style="271" customWidth="1"/>
    <col min="16" max="16384" width="11.57421875" style="271" customWidth="1"/>
  </cols>
  <sheetData>
    <row r="1" spans="1:9" ht="12.75" customHeight="1">
      <c r="A1" s="270" t="s">
        <v>216</v>
      </c>
      <c r="B1" s="270"/>
      <c r="C1" s="270"/>
      <c r="D1" s="270"/>
      <c r="E1" s="270"/>
      <c r="F1" s="270"/>
      <c r="G1" s="270"/>
      <c r="H1" s="270"/>
      <c r="I1" s="270"/>
    </row>
    <row r="2" spans="1:15" ht="48.75" customHeight="1">
      <c r="A2" s="213"/>
      <c r="B2" s="213"/>
      <c r="C2" s="213"/>
      <c r="D2" s="213" t="s">
        <v>32</v>
      </c>
      <c r="E2" s="213"/>
      <c r="F2" s="213"/>
      <c r="G2" s="213"/>
      <c r="H2" s="213" t="s">
        <v>8</v>
      </c>
      <c r="I2" s="213"/>
      <c r="J2" s="213" t="s">
        <v>9</v>
      </c>
      <c r="K2" s="213"/>
      <c r="L2" s="213" t="s">
        <v>141</v>
      </c>
      <c r="M2" s="213"/>
      <c r="N2" s="230" t="s">
        <v>37</v>
      </c>
      <c r="O2" s="231"/>
    </row>
    <row r="3" spans="1:15" ht="48.75" customHeight="1">
      <c r="A3" s="197"/>
      <c r="B3" s="209" t="s">
        <v>143</v>
      </c>
      <c r="C3" s="210"/>
      <c r="D3" s="209" t="s">
        <v>144</v>
      </c>
      <c r="E3" s="210"/>
      <c r="F3" s="209" t="s">
        <v>145</v>
      </c>
      <c r="G3" s="210"/>
      <c r="H3" s="209" t="s">
        <v>145</v>
      </c>
      <c r="I3" s="210"/>
      <c r="J3" s="199" t="s">
        <v>146</v>
      </c>
      <c r="K3" s="199" t="s">
        <v>147</v>
      </c>
      <c r="L3" s="209" t="s">
        <v>145</v>
      </c>
      <c r="M3" s="210"/>
      <c r="N3" s="232"/>
      <c r="O3" s="233"/>
    </row>
    <row r="4" spans="1:15" ht="109.5" customHeight="1">
      <c r="A4" s="219" t="s">
        <v>0</v>
      </c>
      <c r="B4" s="222" t="s">
        <v>36</v>
      </c>
      <c r="C4" s="222" t="s">
        <v>2</v>
      </c>
      <c r="D4" s="209" t="s">
        <v>126</v>
      </c>
      <c r="E4" s="210"/>
      <c r="F4" s="209" t="s">
        <v>142</v>
      </c>
      <c r="G4" s="210"/>
      <c r="H4" s="211" t="s">
        <v>121</v>
      </c>
      <c r="I4" s="224" t="s">
        <v>48</v>
      </c>
      <c r="J4" s="211" t="s">
        <v>121</v>
      </c>
      <c r="K4" s="224" t="s">
        <v>48</v>
      </c>
      <c r="L4" s="211" t="s">
        <v>121</v>
      </c>
      <c r="M4" s="211" t="s">
        <v>48</v>
      </c>
      <c r="N4" s="232"/>
      <c r="O4" s="233"/>
    </row>
    <row r="5" spans="1:15" ht="101.25" customHeight="1">
      <c r="A5" s="219"/>
      <c r="B5" s="222"/>
      <c r="C5" s="222"/>
      <c r="D5" s="29" t="s">
        <v>121</v>
      </c>
      <c r="E5" s="203" t="s">
        <v>48</v>
      </c>
      <c r="F5" s="29" t="s">
        <v>121</v>
      </c>
      <c r="G5" s="203" t="s">
        <v>48</v>
      </c>
      <c r="H5" s="227"/>
      <c r="I5" s="226"/>
      <c r="J5" s="227"/>
      <c r="K5" s="226"/>
      <c r="L5" s="227"/>
      <c r="M5" s="227"/>
      <c r="N5" s="234"/>
      <c r="O5" s="235"/>
    </row>
    <row r="6" spans="1:15" ht="117" customHeight="1">
      <c r="A6" s="199">
        <v>1</v>
      </c>
      <c r="B6" s="198" t="s">
        <v>233</v>
      </c>
      <c r="C6" s="198" t="s">
        <v>13</v>
      </c>
      <c r="D6" s="86">
        <v>0.96</v>
      </c>
      <c r="E6" s="68">
        <v>0.96</v>
      </c>
      <c r="F6" s="86">
        <v>1.6</v>
      </c>
      <c r="G6" s="70">
        <v>1.6</v>
      </c>
      <c r="H6" s="203">
        <v>0.57</v>
      </c>
      <c r="I6" s="69">
        <v>0.57</v>
      </c>
      <c r="J6" s="203">
        <v>0.3</v>
      </c>
      <c r="K6" s="70">
        <v>0.3</v>
      </c>
      <c r="L6" s="20">
        <v>1.05</v>
      </c>
      <c r="M6" s="68">
        <v>1.08</v>
      </c>
      <c r="N6" s="30">
        <f>D6+F6+H6+J6+L6</f>
        <v>4.4799999999999995</v>
      </c>
      <c r="O6" s="150">
        <f>M6+K6+I6+G6+E6</f>
        <v>4.51</v>
      </c>
    </row>
    <row r="7" spans="1:15" ht="50.25" customHeight="1" hidden="1">
      <c r="A7" s="213" t="s">
        <v>11</v>
      </c>
      <c r="B7" s="213"/>
      <c r="C7" s="213"/>
      <c r="D7" s="214" t="s">
        <v>32</v>
      </c>
      <c r="E7" s="214"/>
      <c r="F7" s="214"/>
      <c r="G7" s="214"/>
      <c r="H7" s="213" t="s">
        <v>8</v>
      </c>
      <c r="I7" s="213"/>
      <c r="J7" s="213" t="s">
        <v>9</v>
      </c>
      <c r="K7" s="213"/>
      <c r="L7" s="213" t="s">
        <v>10</v>
      </c>
      <c r="M7" s="213"/>
      <c r="N7" s="215" t="s">
        <v>37</v>
      </c>
      <c r="O7" s="216"/>
    </row>
    <row r="8" spans="1:15" ht="21.75" customHeight="1" hidden="1">
      <c r="A8" s="219" t="s">
        <v>0</v>
      </c>
      <c r="B8" s="222" t="s">
        <v>1</v>
      </c>
      <c r="C8" s="222" t="s">
        <v>2</v>
      </c>
      <c r="D8" s="220" t="s">
        <v>34</v>
      </c>
      <c r="E8" s="221"/>
      <c r="F8" s="220" t="s">
        <v>35</v>
      </c>
      <c r="G8" s="221"/>
      <c r="H8" s="211" t="s">
        <v>116</v>
      </c>
      <c r="I8" s="224" t="s">
        <v>48</v>
      </c>
      <c r="J8" s="211" t="s">
        <v>116</v>
      </c>
      <c r="K8" s="211" t="s">
        <v>48</v>
      </c>
      <c r="L8" s="211" t="s">
        <v>116</v>
      </c>
      <c r="M8" s="211" t="s">
        <v>48</v>
      </c>
      <c r="N8" s="217"/>
      <c r="O8" s="218"/>
    </row>
    <row r="9" spans="1:15" ht="97.5" customHeight="1" hidden="1">
      <c r="A9" s="219"/>
      <c r="B9" s="222"/>
      <c r="C9" s="222"/>
      <c r="D9" s="29" t="s">
        <v>116</v>
      </c>
      <c r="E9" s="69" t="s">
        <v>48</v>
      </c>
      <c r="F9" s="29" t="s">
        <v>116</v>
      </c>
      <c r="G9" s="69" t="s">
        <v>48</v>
      </c>
      <c r="H9" s="227"/>
      <c r="I9" s="226"/>
      <c r="J9" s="227"/>
      <c r="K9" s="227"/>
      <c r="L9" s="227"/>
      <c r="M9" s="227"/>
      <c r="N9" s="228"/>
      <c r="O9" s="229"/>
    </row>
    <row r="10" spans="1:15" s="272" customFormat="1" ht="53.25" customHeight="1">
      <c r="A10" s="200"/>
      <c r="B10" s="198" t="s">
        <v>234</v>
      </c>
      <c r="C10" s="198" t="s">
        <v>235</v>
      </c>
      <c r="D10" s="203">
        <v>0.1</v>
      </c>
      <c r="E10" s="69">
        <v>0.1</v>
      </c>
      <c r="F10" s="203">
        <v>0.2</v>
      </c>
      <c r="G10" s="69">
        <v>0.2</v>
      </c>
      <c r="H10" s="200">
        <v>0.1</v>
      </c>
      <c r="I10" s="202">
        <v>0.1</v>
      </c>
      <c r="J10" s="200"/>
      <c r="K10" s="200"/>
      <c r="L10" s="200">
        <v>0.1</v>
      </c>
      <c r="M10" s="200">
        <v>0.1</v>
      </c>
      <c r="N10" s="30">
        <f>D10+F10+H10+J10+L10</f>
        <v>0.5</v>
      </c>
      <c r="O10" s="150">
        <f>M10+K10+I10+G10+E10</f>
        <v>0.5</v>
      </c>
    </row>
    <row r="11" spans="1:15" ht="123" customHeight="1" thickBot="1">
      <c r="A11" s="200">
        <v>6</v>
      </c>
      <c r="B11" s="198" t="s">
        <v>90</v>
      </c>
      <c r="C11" s="198" t="s">
        <v>91</v>
      </c>
      <c r="D11" s="21">
        <v>58.8</v>
      </c>
      <c r="E11" s="73"/>
      <c r="F11" s="21">
        <v>29.34</v>
      </c>
      <c r="G11" s="73"/>
      <c r="H11" s="18">
        <v>8.5</v>
      </c>
      <c r="I11" s="71">
        <v>8.5</v>
      </c>
      <c r="J11" s="21">
        <v>8.5</v>
      </c>
      <c r="K11" s="73">
        <v>9.5</v>
      </c>
      <c r="L11" s="21">
        <v>5.5</v>
      </c>
      <c r="M11" s="69">
        <v>5.5</v>
      </c>
      <c r="N11" s="19">
        <f>D11+F11+H11+J11+L11</f>
        <v>110.64</v>
      </c>
      <c r="O11" s="151">
        <f>E11+G11+I11+K11+M11</f>
        <v>23.5</v>
      </c>
    </row>
    <row r="12" spans="1:16" ht="42" customHeight="1" thickBot="1">
      <c r="A12" s="273" t="s">
        <v>30</v>
      </c>
      <c r="B12" s="198" t="s">
        <v>92</v>
      </c>
      <c r="C12" s="198" t="s">
        <v>31</v>
      </c>
      <c r="D12" s="21">
        <v>237.5</v>
      </c>
      <c r="E12" s="38">
        <v>52.5</v>
      </c>
      <c r="F12" s="21">
        <v>189</v>
      </c>
      <c r="G12" s="71">
        <v>31.5</v>
      </c>
      <c r="H12" s="22">
        <v>51</v>
      </c>
      <c r="I12" s="71">
        <v>8.5</v>
      </c>
      <c r="J12" s="22">
        <v>51</v>
      </c>
      <c r="K12" s="71">
        <v>9.5</v>
      </c>
      <c r="L12" s="22">
        <v>231</v>
      </c>
      <c r="M12" s="91">
        <v>38.5</v>
      </c>
      <c r="N12" s="19">
        <f>D12+F12+H12+J12+L12</f>
        <v>759.5</v>
      </c>
      <c r="O12" s="151">
        <f>E12+G12+I12+K12+M12</f>
        <v>140.5</v>
      </c>
      <c r="P12" s="274"/>
    </row>
    <row r="13" spans="1:15" ht="47.25" customHeight="1" hidden="1">
      <c r="A13" s="213" t="s">
        <v>11</v>
      </c>
      <c r="B13" s="213"/>
      <c r="C13" s="213"/>
      <c r="D13" s="214" t="s">
        <v>32</v>
      </c>
      <c r="E13" s="214"/>
      <c r="F13" s="214"/>
      <c r="G13" s="214"/>
      <c r="H13" s="213" t="s">
        <v>8</v>
      </c>
      <c r="I13" s="213"/>
      <c r="J13" s="213" t="s">
        <v>9</v>
      </c>
      <c r="K13" s="213"/>
      <c r="L13" s="213" t="s">
        <v>10</v>
      </c>
      <c r="M13" s="213"/>
      <c r="N13" s="215" t="s">
        <v>37</v>
      </c>
      <c r="O13" s="216"/>
    </row>
    <row r="14" spans="1:15" ht="45" customHeight="1" hidden="1">
      <c r="A14" s="219" t="s">
        <v>0</v>
      </c>
      <c r="B14" s="222" t="s">
        <v>1</v>
      </c>
      <c r="C14" s="222" t="s">
        <v>2</v>
      </c>
      <c r="D14" s="220" t="s">
        <v>34</v>
      </c>
      <c r="E14" s="221"/>
      <c r="F14" s="220" t="s">
        <v>122</v>
      </c>
      <c r="G14" s="221"/>
      <c r="H14" s="211" t="s">
        <v>100</v>
      </c>
      <c r="I14" s="224" t="s">
        <v>48</v>
      </c>
      <c r="J14" s="211" t="s">
        <v>100</v>
      </c>
      <c r="K14" s="211" t="s">
        <v>48</v>
      </c>
      <c r="L14" s="211" t="s">
        <v>100</v>
      </c>
      <c r="M14" s="211" t="s">
        <v>48</v>
      </c>
      <c r="N14" s="217"/>
      <c r="O14" s="218"/>
    </row>
    <row r="15" spans="1:15" ht="99" customHeight="1" hidden="1">
      <c r="A15" s="211"/>
      <c r="B15" s="223"/>
      <c r="C15" s="223"/>
      <c r="D15" s="87" t="s">
        <v>121</v>
      </c>
      <c r="E15" s="201" t="s">
        <v>48</v>
      </c>
      <c r="F15" s="87" t="s">
        <v>121</v>
      </c>
      <c r="G15" s="201" t="s">
        <v>48</v>
      </c>
      <c r="H15" s="212"/>
      <c r="I15" s="225"/>
      <c r="J15" s="212"/>
      <c r="K15" s="212"/>
      <c r="L15" s="212"/>
      <c r="M15" s="212"/>
      <c r="N15" s="217"/>
      <c r="O15" s="218"/>
    </row>
    <row r="16" spans="1:15" ht="36.75" customHeight="1" thickBot="1">
      <c r="A16" s="275" t="s">
        <v>73</v>
      </c>
      <c r="B16" s="36" t="s">
        <v>93</v>
      </c>
      <c r="C16" s="37" t="s">
        <v>12</v>
      </c>
      <c r="D16" s="38">
        <f>D17+D18+D19+D20+D21+D22+D24</f>
        <v>2.9999999999999996</v>
      </c>
      <c r="E16" s="38">
        <f>E17+E18+E19+E20+E21+E22</f>
        <v>2.855</v>
      </c>
      <c r="F16" s="38">
        <f>F17+F18+F19+F20+F21+F22+F23+F24+F25</f>
        <v>5</v>
      </c>
      <c r="G16" s="38">
        <f>G17+G18+G19+G20+G21+G22+G23+G24+G25</f>
        <v>5.445000000000001</v>
      </c>
      <c r="H16" s="38">
        <v>1.8</v>
      </c>
      <c r="I16" s="74">
        <v>1.8</v>
      </c>
      <c r="J16" s="38">
        <v>1</v>
      </c>
      <c r="K16" s="38">
        <v>1</v>
      </c>
      <c r="L16" s="38">
        <f>L17+L18+L19+L20+L21+L22+L23</f>
        <v>3.3000000000000003</v>
      </c>
      <c r="M16" s="109">
        <f>M17+M18+M19+M20+M21+M22+M23</f>
        <v>3.4099999999999997</v>
      </c>
      <c r="N16" s="111">
        <f>L16+J16+H16+F16+D16</f>
        <v>14.100000000000001</v>
      </c>
      <c r="O16" s="152">
        <f>E16+G16+I16+K16+M16</f>
        <v>14.510000000000002</v>
      </c>
    </row>
    <row r="17" spans="1:15" s="277" customFormat="1" ht="19.5" customHeight="1">
      <c r="A17" s="276"/>
      <c r="B17" s="43" t="s">
        <v>63</v>
      </c>
      <c r="C17" s="44"/>
      <c r="D17" s="45">
        <v>0.6</v>
      </c>
      <c r="E17" s="101">
        <v>0.626</v>
      </c>
      <c r="F17" s="45">
        <v>0.9</v>
      </c>
      <c r="G17" s="90">
        <v>0.927</v>
      </c>
      <c r="H17" s="46"/>
      <c r="I17" s="65"/>
      <c r="J17" s="46"/>
      <c r="K17" s="46"/>
      <c r="L17" s="321">
        <v>0.58</v>
      </c>
      <c r="M17" s="65">
        <v>0.59</v>
      </c>
      <c r="N17" s="110">
        <f>L17++J17+H17+F17+D17</f>
        <v>2.08</v>
      </c>
      <c r="O17" s="153">
        <f>E17+G17+I17+K17+M17</f>
        <v>2.143</v>
      </c>
    </row>
    <row r="18" spans="1:15" s="277" customFormat="1" ht="21" customHeight="1">
      <c r="A18" s="276"/>
      <c r="B18" s="43" t="s">
        <v>64</v>
      </c>
      <c r="C18" s="44"/>
      <c r="D18" s="45">
        <v>0.5</v>
      </c>
      <c r="E18" s="101">
        <v>0.526</v>
      </c>
      <c r="F18" s="45">
        <v>0.8</v>
      </c>
      <c r="G18" s="168">
        <v>0.882</v>
      </c>
      <c r="H18" s="46"/>
      <c r="I18" s="65"/>
      <c r="J18" s="46"/>
      <c r="K18" s="46"/>
      <c r="L18" s="321">
        <v>0.66</v>
      </c>
      <c r="M18" s="65">
        <v>0.67</v>
      </c>
      <c r="N18" s="47">
        <f aca="true" t="shared" si="0" ref="N18:N25">L18++J18+H18+F18+D18</f>
        <v>1.96</v>
      </c>
      <c r="O18" s="154">
        <f aca="true" t="shared" si="1" ref="O18:O25">E18+G18+I18+K18+M18</f>
        <v>2.078</v>
      </c>
    </row>
    <row r="19" spans="1:15" s="277" customFormat="1" ht="21.75" customHeight="1">
      <c r="A19" s="276"/>
      <c r="B19" s="43" t="s">
        <v>65</v>
      </c>
      <c r="C19" s="44"/>
      <c r="D19" s="45">
        <v>0.4</v>
      </c>
      <c r="E19" s="101">
        <v>0.518</v>
      </c>
      <c r="F19" s="45">
        <v>0.5</v>
      </c>
      <c r="G19" s="168">
        <v>0.527</v>
      </c>
      <c r="H19" s="46"/>
      <c r="I19" s="65"/>
      <c r="J19" s="46"/>
      <c r="K19" s="46"/>
      <c r="L19" s="321">
        <v>0.35</v>
      </c>
      <c r="M19" s="65">
        <v>0.35</v>
      </c>
      <c r="N19" s="47">
        <f t="shared" si="0"/>
        <v>1.25</v>
      </c>
      <c r="O19" s="154">
        <f t="shared" si="1"/>
        <v>1.395</v>
      </c>
    </row>
    <row r="20" spans="1:15" s="277" customFormat="1" ht="18.75" customHeight="1">
      <c r="A20" s="276"/>
      <c r="B20" s="43" t="s">
        <v>66</v>
      </c>
      <c r="C20" s="44"/>
      <c r="D20" s="45">
        <v>0.4</v>
      </c>
      <c r="E20" s="90">
        <v>0.427</v>
      </c>
      <c r="F20" s="45">
        <v>0.5</v>
      </c>
      <c r="G20" s="168">
        <v>0.622</v>
      </c>
      <c r="H20" s="46"/>
      <c r="I20" s="65"/>
      <c r="J20" s="46"/>
      <c r="K20" s="46"/>
      <c r="L20" s="321">
        <v>0.7</v>
      </c>
      <c r="M20" s="65">
        <v>0.74</v>
      </c>
      <c r="N20" s="47">
        <f t="shared" si="0"/>
        <v>1.6</v>
      </c>
      <c r="O20" s="154">
        <f t="shared" si="1"/>
        <v>1.789</v>
      </c>
    </row>
    <row r="21" spans="1:15" s="277" customFormat="1" ht="20.25" customHeight="1">
      <c r="A21" s="276"/>
      <c r="B21" s="43" t="s">
        <v>67</v>
      </c>
      <c r="C21" s="44"/>
      <c r="D21" s="45">
        <v>0.4</v>
      </c>
      <c r="E21" s="90">
        <v>0.432</v>
      </c>
      <c r="F21" s="45">
        <v>0.5</v>
      </c>
      <c r="G21" s="168">
        <v>0.427</v>
      </c>
      <c r="H21" s="46"/>
      <c r="I21" s="65"/>
      <c r="J21" s="46"/>
      <c r="K21" s="46"/>
      <c r="L21" s="321">
        <v>0.4</v>
      </c>
      <c r="M21" s="65">
        <v>0.42</v>
      </c>
      <c r="N21" s="47">
        <f t="shared" si="0"/>
        <v>1.3</v>
      </c>
      <c r="O21" s="154">
        <f t="shared" si="1"/>
        <v>1.279</v>
      </c>
    </row>
    <row r="22" spans="1:15" s="277" customFormat="1" ht="18" customHeight="1">
      <c r="A22" s="276"/>
      <c r="B22" s="43" t="s">
        <v>68</v>
      </c>
      <c r="C22" s="44"/>
      <c r="D22" s="45">
        <v>0.3</v>
      </c>
      <c r="E22" s="90">
        <v>0.326</v>
      </c>
      <c r="F22" s="45">
        <v>0.4</v>
      </c>
      <c r="G22" s="90">
        <v>0.443</v>
      </c>
      <c r="H22" s="46"/>
      <c r="I22" s="65"/>
      <c r="J22" s="46"/>
      <c r="K22" s="46"/>
      <c r="L22" s="321">
        <v>0.26</v>
      </c>
      <c r="M22" s="65">
        <v>0.27</v>
      </c>
      <c r="N22" s="47">
        <f t="shared" si="0"/>
        <v>0.96</v>
      </c>
      <c r="O22" s="154">
        <f t="shared" si="1"/>
        <v>1.0390000000000001</v>
      </c>
    </row>
    <row r="23" spans="1:15" s="277" customFormat="1" ht="18" customHeight="1">
      <c r="A23" s="276"/>
      <c r="B23" s="43" t="s">
        <v>69</v>
      </c>
      <c r="C23" s="44"/>
      <c r="D23" s="45"/>
      <c r="E23" s="64"/>
      <c r="F23" s="45">
        <v>0.8</v>
      </c>
      <c r="G23" s="89">
        <v>0.9</v>
      </c>
      <c r="H23" s="45">
        <v>1.8</v>
      </c>
      <c r="I23" s="64"/>
      <c r="J23" s="45">
        <v>1</v>
      </c>
      <c r="K23" s="45">
        <v>1</v>
      </c>
      <c r="L23" s="321">
        <v>0.35</v>
      </c>
      <c r="M23" s="65">
        <v>0.37</v>
      </c>
      <c r="N23" s="47">
        <f t="shared" si="0"/>
        <v>3.95</v>
      </c>
      <c r="O23" s="154">
        <f t="shared" si="1"/>
        <v>2.27</v>
      </c>
    </row>
    <row r="24" spans="1:15" s="277" customFormat="1" ht="18" customHeight="1">
      <c r="A24" s="276"/>
      <c r="B24" s="43" t="s">
        <v>70</v>
      </c>
      <c r="C24" s="44"/>
      <c r="D24" s="45">
        <v>0.4</v>
      </c>
      <c r="E24" s="64"/>
      <c r="F24" s="45">
        <v>0.3</v>
      </c>
      <c r="G24" s="90">
        <v>0.363</v>
      </c>
      <c r="H24" s="46"/>
      <c r="I24" s="65"/>
      <c r="J24" s="46"/>
      <c r="K24" s="46"/>
      <c r="L24" s="322"/>
      <c r="M24" s="65"/>
      <c r="N24" s="47">
        <f t="shared" si="0"/>
        <v>0.7</v>
      </c>
      <c r="O24" s="154">
        <f t="shared" si="1"/>
        <v>0.363</v>
      </c>
    </row>
    <row r="25" spans="1:15" s="277" customFormat="1" ht="19.5" customHeight="1" thickBot="1">
      <c r="A25" s="278"/>
      <c r="B25" s="48" t="s">
        <v>71</v>
      </c>
      <c r="C25" s="49"/>
      <c r="D25" s="88"/>
      <c r="E25" s="72"/>
      <c r="F25" s="88">
        <v>0.3</v>
      </c>
      <c r="G25" s="92">
        <v>0.354</v>
      </c>
      <c r="H25" s="50"/>
      <c r="I25" s="66"/>
      <c r="J25" s="50"/>
      <c r="K25" s="50"/>
      <c r="L25" s="323"/>
      <c r="M25" s="66"/>
      <c r="N25" s="51">
        <f t="shared" si="0"/>
        <v>0.3</v>
      </c>
      <c r="O25" s="155">
        <f t="shared" si="1"/>
        <v>0.354</v>
      </c>
    </row>
    <row r="26" spans="1:15" ht="38.25" customHeight="1">
      <c r="A26" s="279" t="s">
        <v>74</v>
      </c>
      <c r="B26" s="34" t="s">
        <v>127</v>
      </c>
      <c r="C26" s="34" t="s">
        <v>148</v>
      </c>
      <c r="D26" s="35">
        <v>6</v>
      </c>
      <c r="E26" s="132">
        <v>1</v>
      </c>
      <c r="F26" s="35">
        <v>6</v>
      </c>
      <c r="G26" s="67">
        <v>1</v>
      </c>
      <c r="H26" s="35">
        <v>6</v>
      </c>
      <c r="I26" s="67">
        <v>1</v>
      </c>
      <c r="J26" s="35">
        <v>6</v>
      </c>
      <c r="K26" s="67">
        <v>1</v>
      </c>
      <c r="L26" s="35">
        <v>6</v>
      </c>
      <c r="M26" s="67">
        <v>1</v>
      </c>
      <c r="N26" s="76">
        <f>D26+F26+H26+J26+L26</f>
        <v>30</v>
      </c>
      <c r="O26" s="156">
        <f>M26+K26+I26+G26+E26</f>
        <v>5</v>
      </c>
    </row>
    <row r="27" spans="1:15" ht="23.25" customHeight="1">
      <c r="A27" s="24"/>
      <c r="B27" s="198" t="s">
        <v>128</v>
      </c>
      <c r="C27" s="198"/>
      <c r="D27" s="22">
        <v>2</v>
      </c>
      <c r="E27" s="22"/>
      <c r="F27" s="22"/>
      <c r="G27" s="22"/>
      <c r="H27" s="22"/>
      <c r="I27" s="52"/>
      <c r="J27" s="22"/>
      <c r="K27" s="22"/>
      <c r="L27" s="22"/>
      <c r="M27" s="22"/>
      <c r="N27" s="53">
        <f>D27</f>
        <v>2</v>
      </c>
      <c r="O27" s="157">
        <v>2</v>
      </c>
    </row>
    <row r="28" spans="1:15" s="281" customFormat="1" ht="63" customHeight="1">
      <c r="A28" s="21">
        <v>10</v>
      </c>
      <c r="B28" s="198" t="s">
        <v>119</v>
      </c>
      <c r="C28" s="198"/>
      <c r="D28" s="21"/>
      <c r="E28" s="21"/>
      <c r="F28" s="21"/>
      <c r="G28" s="21"/>
      <c r="H28" s="21"/>
      <c r="I28" s="73"/>
      <c r="J28" s="21"/>
      <c r="K28" s="21"/>
      <c r="L28" s="21">
        <v>2</v>
      </c>
      <c r="M28" s="73"/>
      <c r="N28" s="21">
        <f>L28</f>
        <v>2</v>
      </c>
      <c r="O28" s="280">
        <f>M28</f>
        <v>0</v>
      </c>
    </row>
    <row r="30" ht="12.75">
      <c r="H30" s="283"/>
    </row>
    <row r="32" spans="1:7" ht="12.75">
      <c r="A32" s="285"/>
      <c r="B32" s="286" t="s">
        <v>151</v>
      </c>
      <c r="C32" s="287"/>
      <c r="D32" s="285"/>
      <c r="E32" s="285"/>
      <c r="F32" s="285"/>
      <c r="G32" s="285"/>
    </row>
    <row r="33" spans="1:7" ht="12.75">
      <c r="A33" s="285"/>
      <c r="B33" s="287"/>
      <c r="C33" s="287"/>
      <c r="D33" s="285"/>
      <c r="E33" s="285"/>
      <c r="F33" s="285"/>
      <c r="G33" s="285"/>
    </row>
    <row r="34" spans="1:7" ht="12.75">
      <c r="A34" s="285"/>
      <c r="B34" s="286" t="s">
        <v>239</v>
      </c>
      <c r="C34" s="287"/>
      <c r="D34" s="285"/>
      <c r="E34" s="285"/>
      <c r="F34" s="285"/>
      <c r="G34" s="285"/>
    </row>
    <row r="35" spans="1:7" ht="12.75">
      <c r="A35" s="285"/>
      <c r="B35" s="286" t="s">
        <v>240</v>
      </c>
      <c r="C35" s="287"/>
      <c r="D35" s="285"/>
      <c r="E35" s="285"/>
      <c r="F35" s="285"/>
      <c r="G35" s="285"/>
    </row>
    <row r="36" spans="1:7" ht="12.75">
      <c r="A36" s="285"/>
      <c r="B36" s="287"/>
      <c r="C36" s="287"/>
      <c r="D36" s="285"/>
      <c r="E36" s="285"/>
      <c r="F36" s="285"/>
      <c r="G36" s="285"/>
    </row>
    <row r="37" spans="1:7" ht="12.75">
      <c r="A37" s="285"/>
      <c r="B37" s="287"/>
      <c r="C37" s="287"/>
      <c r="D37" s="285"/>
      <c r="E37" s="285"/>
      <c r="F37" s="285"/>
      <c r="G37" s="285"/>
    </row>
    <row r="38" spans="1:7" ht="12.75">
      <c r="A38" s="285"/>
      <c r="B38" s="287"/>
      <c r="C38" s="287"/>
      <c r="D38" s="285"/>
      <c r="E38" s="285"/>
      <c r="F38" s="285"/>
      <c r="G38" s="285"/>
    </row>
    <row r="39" spans="1:7" ht="12.75">
      <c r="A39" s="285"/>
      <c r="B39" s="287"/>
      <c r="C39" s="287"/>
      <c r="D39" s="285"/>
      <c r="E39" s="285"/>
      <c r="F39" s="285"/>
      <c r="G39" s="285"/>
    </row>
    <row r="40" spans="1:7" ht="12.75">
      <c r="A40" s="285"/>
      <c r="B40" s="287"/>
      <c r="C40" s="287"/>
      <c r="D40" s="285"/>
      <c r="E40" s="285"/>
      <c r="F40" s="285"/>
      <c r="G40" s="285"/>
    </row>
    <row r="41" spans="1:7" ht="12.75">
      <c r="A41" s="285"/>
      <c r="B41" s="287"/>
      <c r="C41" s="287"/>
      <c r="D41" s="285"/>
      <c r="E41" s="285"/>
      <c r="F41" s="285"/>
      <c r="G41" s="285"/>
    </row>
    <row r="42" spans="1:7" ht="12.75">
      <c r="A42" s="285"/>
      <c r="B42" s="287"/>
      <c r="C42" s="287"/>
      <c r="D42" s="285"/>
      <c r="E42" s="285"/>
      <c r="F42" s="285"/>
      <c r="G42" s="285"/>
    </row>
    <row r="43" spans="1:7" ht="12.75">
      <c r="A43" s="285"/>
      <c r="B43" s="287"/>
      <c r="C43" s="287"/>
      <c r="D43" s="285"/>
      <c r="E43" s="285"/>
      <c r="F43" s="285"/>
      <c r="G43" s="285"/>
    </row>
    <row r="44" spans="1:7" ht="12.75">
      <c r="A44" s="285"/>
      <c r="B44" s="287"/>
      <c r="C44" s="287"/>
      <c r="D44" s="285"/>
      <c r="E44" s="285"/>
      <c r="F44" s="285"/>
      <c r="G44" s="285"/>
    </row>
  </sheetData>
  <sheetProtection selectLockedCells="1" selectUnlockedCells="1"/>
  <mergeCells count="57">
    <mergeCell ref="A1:I1"/>
    <mergeCell ref="L7:M7"/>
    <mergeCell ref="D4:E4"/>
    <mergeCell ref="C4:C5"/>
    <mergeCell ref="F4:G4"/>
    <mergeCell ref="N2:O5"/>
    <mergeCell ref="A2:C2"/>
    <mergeCell ref="L2:M2"/>
    <mergeCell ref="J2:K2"/>
    <mergeCell ref="H2:I2"/>
    <mergeCell ref="M8:M9"/>
    <mergeCell ref="N7:O9"/>
    <mergeCell ref="L4:L5"/>
    <mergeCell ref="A7:C7"/>
    <mergeCell ref="M4:M5"/>
    <mergeCell ref="J4:J5"/>
    <mergeCell ref="K4:K5"/>
    <mergeCell ref="L8:L9"/>
    <mergeCell ref="J8:J9"/>
    <mergeCell ref="H4:H5"/>
    <mergeCell ref="D2:G2"/>
    <mergeCell ref="A4:A5"/>
    <mergeCell ref="D3:E3"/>
    <mergeCell ref="F3:G3"/>
    <mergeCell ref="K8:K9"/>
    <mergeCell ref="D7:G7"/>
    <mergeCell ref="H7:I7"/>
    <mergeCell ref="J7:K7"/>
    <mergeCell ref="B4:B5"/>
    <mergeCell ref="I8:I9"/>
    <mergeCell ref="I4:I5"/>
    <mergeCell ref="A8:A9"/>
    <mergeCell ref="B8:B9"/>
    <mergeCell ref="C8:C9"/>
    <mergeCell ref="D8:E8"/>
    <mergeCell ref="F8:G8"/>
    <mergeCell ref="H8:H9"/>
    <mergeCell ref="N13:O15"/>
    <mergeCell ref="A14:A15"/>
    <mergeCell ref="D14:E14"/>
    <mergeCell ref="B14:B15"/>
    <mergeCell ref="C14:C15"/>
    <mergeCell ref="I14:I15"/>
    <mergeCell ref="J14:J15"/>
    <mergeCell ref="K14:K15"/>
    <mergeCell ref="L14:L15"/>
    <mergeCell ref="F14:G14"/>
    <mergeCell ref="B3:C3"/>
    <mergeCell ref="H3:I3"/>
    <mergeCell ref="L3:M3"/>
    <mergeCell ref="H14:H15"/>
    <mergeCell ref="M14:M15"/>
    <mergeCell ref="A13:C13"/>
    <mergeCell ref="D13:G13"/>
    <mergeCell ref="H13:I13"/>
    <mergeCell ref="J13:K13"/>
    <mergeCell ref="L13:M13"/>
  </mergeCells>
  <printOptions/>
  <pageMargins left="0.16" right="0.16" top="0.22" bottom="0.21" header="0.22" footer="0.1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7">
      <selection activeCell="O26" sqref="O26"/>
    </sheetView>
  </sheetViews>
  <sheetFormatPr defaultColWidth="11.57421875" defaultRowHeight="12.75"/>
  <cols>
    <col min="1" max="1" width="3.421875" style="33" customWidth="1"/>
    <col min="2" max="2" width="16.421875" style="17" customWidth="1"/>
    <col min="3" max="3" width="8.57421875" style="158" customWidth="1"/>
    <col min="4" max="4" width="8.421875" style="17" customWidth="1"/>
    <col min="5" max="5" width="6.8515625" style="17" customWidth="1"/>
    <col min="6" max="6" width="7.8515625" style="17" customWidth="1"/>
    <col min="7" max="7" width="4.8515625" style="17" customWidth="1"/>
    <col min="8" max="8" width="6.00390625" style="17" customWidth="1"/>
    <col min="9" max="9" width="5.8515625" style="17" customWidth="1"/>
    <col min="10" max="10" width="6.57421875" style="17" customWidth="1"/>
    <col min="11" max="11" width="5.7109375" style="17" customWidth="1"/>
    <col min="12" max="12" width="6.28125" style="17" customWidth="1"/>
    <col min="13" max="13" width="6.421875" style="17" customWidth="1"/>
    <col min="14" max="14" width="4.8515625" style="17" customWidth="1"/>
    <col min="15" max="15" width="4.57421875" style="17" customWidth="1"/>
    <col min="16" max="16" width="5.57421875" style="17" customWidth="1"/>
    <col min="17" max="17" width="6.00390625" style="17" customWidth="1"/>
    <col min="18" max="18" width="6.57421875" style="17" customWidth="1"/>
    <col min="19" max="19" width="5.140625" style="17" customWidth="1"/>
    <col min="20" max="20" width="4.140625" style="17" customWidth="1"/>
    <col min="21" max="21" width="4.8515625" style="17" customWidth="1"/>
    <col min="22" max="22" width="4.7109375" style="17" customWidth="1"/>
    <col min="23" max="23" width="6.140625" style="17" customWidth="1"/>
    <col min="24" max="24" width="11.57421875" style="158" customWidth="1"/>
    <col min="25" max="16384" width="11.57421875" style="17" customWidth="1"/>
  </cols>
  <sheetData>
    <row r="1" spans="1:23" ht="58.5" customHeight="1">
      <c r="A1" s="236" t="s">
        <v>251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ht="17.25" customHeight="1">
      <c r="A2" s="239" t="s">
        <v>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75"/>
      <c r="W2" s="75"/>
    </row>
    <row r="3" spans="1:23" ht="147.75" customHeight="1">
      <c r="A3" s="241" t="s">
        <v>0</v>
      </c>
      <c r="B3" s="219" t="s">
        <v>11</v>
      </c>
      <c r="C3" s="203"/>
      <c r="D3" s="238" t="s">
        <v>89</v>
      </c>
      <c r="E3" s="238"/>
      <c r="F3" s="238" t="s">
        <v>87</v>
      </c>
      <c r="G3" s="238"/>
      <c r="H3" s="238"/>
      <c r="I3" s="238"/>
      <c r="J3" s="240" t="s">
        <v>88</v>
      </c>
      <c r="K3" s="240"/>
      <c r="L3" s="242" t="s">
        <v>152</v>
      </c>
      <c r="M3" s="242"/>
      <c r="N3" s="288" t="s">
        <v>241</v>
      </c>
      <c r="O3" s="289"/>
      <c r="P3" s="242" t="s">
        <v>41</v>
      </c>
      <c r="Q3" s="242"/>
      <c r="R3" s="242" t="s">
        <v>76</v>
      </c>
      <c r="S3" s="242"/>
      <c r="T3" s="242" t="s">
        <v>42</v>
      </c>
      <c r="U3" s="242"/>
      <c r="V3" s="238" t="s">
        <v>43</v>
      </c>
      <c r="W3" s="238"/>
    </row>
    <row r="4" spans="1:23" ht="75" customHeight="1" thickBot="1">
      <c r="A4" s="241"/>
      <c r="B4" s="219"/>
      <c r="C4" s="203"/>
      <c r="D4" s="238" t="s">
        <v>12</v>
      </c>
      <c r="E4" s="238"/>
      <c r="F4" s="251" t="s">
        <v>5</v>
      </c>
      <c r="G4" s="251"/>
      <c r="H4" s="238"/>
      <c r="I4" s="238"/>
      <c r="J4" s="240" t="s">
        <v>130</v>
      </c>
      <c r="K4" s="240"/>
      <c r="L4" s="238" t="s">
        <v>13</v>
      </c>
      <c r="M4" s="238"/>
      <c r="N4" s="204" t="s">
        <v>242</v>
      </c>
      <c r="O4" s="204" t="s">
        <v>243</v>
      </c>
      <c r="P4" s="238" t="s">
        <v>115</v>
      </c>
      <c r="Q4" s="238"/>
      <c r="R4" s="238" t="s">
        <v>72</v>
      </c>
      <c r="S4" s="238"/>
      <c r="T4" s="238" t="s">
        <v>44</v>
      </c>
      <c r="U4" s="238"/>
      <c r="V4" s="238" t="s">
        <v>45</v>
      </c>
      <c r="W4" s="238"/>
    </row>
    <row r="5" spans="1:23" ht="26.25" customHeight="1">
      <c r="A5" s="241"/>
      <c r="B5" s="219"/>
      <c r="C5" s="211" t="s">
        <v>237</v>
      </c>
      <c r="D5" s="249" t="s">
        <v>121</v>
      </c>
      <c r="E5" s="250" t="s">
        <v>48</v>
      </c>
      <c r="F5" s="243" t="s">
        <v>121</v>
      </c>
      <c r="G5" s="245" t="s">
        <v>77</v>
      </c>
      <c r="H5" s="248" t="s">
        <v>48</v>
      </c>
      <c r="I5" s="238"/>
      <c r="J5" s="205"/>
      <c r="K5" s="205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3"/>
      <c r="W5" s="203"/>
    </row>
    <row r="6" spans="1:24" s="32" customFormat="1" ht="128.25" customHeight="1">
      <c r="A6" s="241"/>
      <c r="B6" s="219"/>
      <c r="C6" s="227"/>
      <c r="D6" s="249"/>
      <c r="E6" s="250"/>
      <c r="F6" s="244"/>
      <c r="G6" s="246"/>
      <c r="H6" s="125" t="s">
        <v>78</v>
      </c>
      <c r="I6" s="206" t="s">
        <v>213</v>
      </c>
      <c r="J6" s="42" t="s">
        <v>121</v>
      </c>
      <c r="K6" s="206" t="s">
        <v>48</v>
      </c>
      <c r="L6" s="42" t="s">
        <v>121</v>
      </c>
      <c r="M6" s="206" t="s">
        <v>48</v>
      </c>
      <c r="N6" s="206"/>
      <c r="O6" s="206"/>
      <c r="P6" s="42" t="s">
        <v>120</v>
      </c>
      <c r="Q6" s="206" t="s">
        <v>48</v>
      </c>
      <c r="R6" s="42" t="s">
        <v>121</v>
      </c>
      <c r="S6" s="206" t="s">
        <v>48</v>
      </c>
      <c r="T6" s="42" t="s">
        <v>121</v>
      </c>
      <c r="U6" s="206" t="s">
        <v>48</v>
      </c>
      <c r="V6" s="42" t="s">
        <v>121</v>
      </c>
      <c r="W6" s="198" t="s">
        <v>48</v>
      </c>
      <c r="X6" s="159"/>
    </row>
    <row r="7" spans="1:24" ht="25.5" customHeight="1">
      <c r="A7" s="170" t="s">
        <v>3</v>
      </c>
      <c r="B7" s="207" t="s">
        <v>249</v>
      </c>
      <c r="C7" s="133">
        <v>3182054</v>
      </c>
      <c r="D7" s="133">
        <v>3.2</v>
      </c>
      <c r="E7" s="171">
        <v>3.1</v>
      </c>
      <c r="F7" s="134">
        <v>402</v>
      </c>
      <c r="G7" s="135">
        <v>90</v>
      </c>
      <c r="H7" s="172">
        <v>73</v>
      </c>
      <c r="I7" s="133">
        <v>9</v>
      </c>
      <c r="J7" s="133">
        <v>4</v>
      </c>
      <c r="K7" s="133">
        <v>4</v>
      </c>
      <c r="L7" s="136">
        <f>D7/C7*1000</f>
        <v>0.0010056397534422734</v>
      </c>
      <c r="M7" s="136">
        <f>E7/C7*1000</f>
        <v>0.0009742135111472024</v>
      </c>
      <c r="N7" s="136">
        <v>0.1</v>
      </c>
      <c r="O7" s="136">
        <v>0.1</v>
      </c>
      <c r="P7" s="137">
        <v>3</v>
      </c>
      <c r="Q7" s="137">
        <v>94</v>
      </c>
      <c r="R7" s="137">
        <v>60</v>
      </c>
      <c r="S7" s="137">
        <v>100</v>
      </c>
      <c r="T7" s="137">
        <v>30</v>
      </c>
      <c r="U7" s="137">
        <v>85</v>
      </c>
      <c r="V7" s="133">
        <v>3</v>
      </c>
      <c r="W7" s="161">
        <v>18</v>
      </c>
      <c r="X7" s="173"/>
    </row>
    <row r="8" spans="1:24" ht="24.75" customHeight="1">
      <c r="A8" s="174"/>
      <c r="B8" s="94" t="s">
        <v>217</v>
      </c>
      <c r="C8" s="95"/>
      <c r="D8" s="175">
        <f>D9+D10+D11+D12+D13+D14+D15+D16+D17+D18+D19+D20+D21</f>
        <v>34.7</v>
      </c>
      <c r="E8" s="175">
        <f>E9+E10+E11+E12+E13+E14+E15+E16+E17+E18+E19+E20+E21</f>
        <v>34.9</v>
      </c>
      <c r="F8" s="175">
        <f>F9+F10+F11+F12+F13+F14+F15+F16+F17+F18+F19+F20+F21</f>
        <v>624</v>
      </c>
      <c r="G8" s="95"/>
      <c r="H8" s="95"/>
      <c r="I8" s="175">
        <f>I9+I10+I11+I12+I13+I14+I15+I16+I17+I18+I19+I20+I21</f>
        <v>156</v>
      </c>
      <c r="J8" s="175">
        <f>J9+J10+J11+J12+J13+J14+J15+J16+J17+J18+J19+J20+J21</f>
        <v>144</v>
      </c>
      <c r="K8" s="175">
        <f>K9+K10+K11+K12+K13+K14+K15+K16+K17+K18+K19+K20+K21</f>
        <v>144</v>
      </c>
      <c r="L8" s="96"/>
      <c r="M8" s="96">
        <f>M9+M10+M11+M12+M13+M14+M15+M16+M17+M18+M19+M20+M21</f>
        <v>1.5898071320591627</v>
      </c>
      <c r="N8" s="96">
        <f>N9+N10+N11+N12+N13+N14+N15+N16+N17+N18+N19+N20+N21</f>
        <v>0.15893274731925486</v>
      </c>
      <c r="O8" s="96">
        <v>0.2</v>
      </c>
      <c r="P8" s="97"/>
      <c r="Q8" s="97"/>
      <c r="R8" s="97"/>
      <c r="S8" s="97"/>
      <c r="T8" s="97"/>
      <c r="U8" s="97"/>
      <c r="V8" s="95"/>
      <c r="W8" s="176"/>
      <c r="X8" s="173"/>
    </row>
    <row r="9" spans="1:25" ht="13.5" customHeight="1">
      <c r="A9" s="290" t="s">
        <v>4</v>
      </c>
      <c r="B9" s="138" t="s">
        <v>236</v>
      </c>
      <c r="C9" s="126">
        <v>956831</v>
      </c>
      <c r="D9" s="126">
        <v>5</v>
      </c>
      <c r="E9" s="291">
        <v>5</v>
      </c>
      <c r="F9" s="126">
        <v>48</v>
      </c>
      <c r="G9" s="126"/>
      <c r="H9" s="126"/>
      <c r="I9" s="126">
        <v>12</v>
      </c>
      <c r="J9" s="126">
        <v>16</v>
      </c>
      <c r="K9" s="126">
        <v>16</v>
      </c>
      <c r="L9" s="139">
        <v>5.2</v>
      </c>
      <c r="M9" s="139">
        <f>E9/C9*1000</f>
        <v>0.005225583201213171</v>
      </c>
      <c r="N9" s="139">
        <f>D9/C9*100</f>
        <v>0.000522558320121317</v>
      </c>
      <c r="O9" s="139">
        <f>E9/C9*100</f>
        <v>0.000522558320121317</v>
      </c>
      <c r="P9" s="140">
        <v>3</v>
      </c>
      <c r="Q9" s="140">
        <v>3</v>
      </c>
      <c r="R9" s="140">
        <v>60</v>
      </c>
      <c r="S9" s="140">
        <v>60</v>
      </c>
      <c r="T9" s="140">
        <v>30</v>
      </c>
      <c r="U9" s="140">
        <v>30</v>
      </c>
      <c r="V9" s="126">
        <v>3</v>
      </c>
      <c r="W9" s="292">
        <v>3</v>
      </c>
      <c r="X9" s="293"/>
      <c r="Y9" s="294"/>
    </row>
    <row r="10" spans="1:25" ht="23.25" customHeight="1">
      <c r="A10" s="121" t="s">
        <v>6</v>
      </c>
      <c r="B10" s="116" t="s">
        <v>139</v>
      </c>
      <c r="C10" s="126">
        <v>521381</v>
      </c>
      <c r="D10" s="113">
        <v>3.5</v>
      </c>
      <c r="E10" s="113">
        <v>3.5</v>
      </c>
      <c r="F10" s="126">
        <v>48</v>
      </c>
      <c r="G10" s="113"/>
      <c r="H10" s="113"/>
      <c r="I10" s="126">
        <v>12</v>
      </c>
      <c r="J10" s="113">
        <v>16</v>
      </c>
      <c r="K10" s="126">
        <v>16</v>
      </c>
      <c r="L10" s="114">
        <v>6.7</v>
      </c>
      <c r="M10" s="139">
        <f aca="true" t="shared" si="0" ref="M10:M21">E10/C10*1000</f>
        <v>0.0067129412080609</v>
      </c>
      <c r="N10" s="139">
        <f aca="true" t="shared" si="1" ref="N10:N24">D10/C10*100</f>
        <v>0.00067129412080609</v>
      </c>
      <c r="O10" s="139">
        <f aca="true" t="shared" si="2" ref="O10:O24">E10/C10*100</f>
        <v>0.00067129412080609</v>
      </c>
      <c r="P10" s="115">
        <v>3</v>
      </c>
      <c r="Q10" s="140">
        <v>3</v>
      </c>
      <c r="R10" s="115">
        <v>60</v>
      </c>
      <c r="S10" s="140">
        <v>60</v>
      </c>
      <c r="T10" s="115">
        <v>30</v>
      </c>
      <c r="U10" s="140">
        <v>30</v>
      </c>
      <c r="V10" s="113">
        <v>3</v>
      </c>
      <c r="W10" s="292">
        <v>3</v>
      </c>
      <c r="X10" s="293"/>
      <c r="Y10" s="294"/>
    </row>
    <row r="11" spans="1:25" ht="13.5" customHeight="1">
      <c r="A11" s="121" t="s">
        <v>7</v>
      </c>
      <c r="B11" s="116" t="s">
        <v>138</v>
      </c>
      <c r="C11" s="126">
        <v>162518</v>
      </c>
      <c r="D11" s="113">
        <v>2</v>
      </c>
      <c r="E11" s="113">
        <v>2</v>
      </c>
      <c r="F11" s="126">
        <v>48</v>
      </c>
      <c r="G11" s="113"/>
      <c r="H11" s="113"/>
      <c r="I11" s="126">
        <v>12</v>
      </c>
      <c r="J11" s="113">
        <v>16</v>
      </c>
      <c r="K11" s="126">
        <v>16</v>
      </c>
      <c r="L11" s="114">
        <v>12.3</v>
      </c>
      <c r="M11" s="139">
        <f t="shared" si="0"/>
        <v>0.012306329145079314</v>
      </c>
      <c r="N11" s="139">
        <f t="shared" si="1"/>
        <v>0.0012306329145079314</v>
      </c>
      <c r="O11" s="139">
        <f t="shared" si="2"/>
        <v>0.0012306329145079314</v>
      </c>
      <c r="P11" s="115">
        <v>3</v>
      </c>
      <c r="Q11" s="140">
        <v>3</v>
      </c>
      <c r="R11" s="115">
        <v>60</v>
      </c>
      <c r="S11" s="140">
        <v>60</v>
      </c>
      <c r="T11" s="115">
        <v>30</v>
      </c>
      <c r="U11" s="140">
        <v>30</v>
      </c>
      <c r="V11" s="115">
        <v>3</v>
      </c>
      <c r="W11" s="292">
        <v>3</v>
      </c>
      <c r="X11" s="293"/>
      <c r="Y11" s="294"/>
    </row>
    <row r="12" spans="1:25" ht="13.5" customHeight="1">
      <c r="A12" s="121" t="s">
        <v>33</v>
      </c>
      <c r="B12" s="112" t="s">
        <v>17</v>
      </c>
      <c r="C12" s="126">
        <v>416963</v>
      </c>
      <c r="D12" s="113">
        <v>6</v>
      </c>
      <c r="E12" s="113">
        <v>6.2</v>
      </c>
      <c r="F12" s="126">
        <v>48</v>
      </c>
      <c r="G12" s="113"/>
      <c r="H12" s="113"/>
      <c r="I12" s="126">
        <v>12</v>
      </c>
      <c r="J12" s="113">
        <v>16</v>
      </c>
      <c r="K12" s="126">
        <v>16</v>
      </c>
      <c r="L12" s="114">
        <v>14.4</v>
      </c>
      <c r="M12" s="139">
        <f t="shared" si="0"/>
        <v>0.014869424865035986</v>
      </c>
      <c r="N12" s="139">
        <f t="shared" si="1"/>
        <v>0.0014389765998421922</v>
      </c>
      <c r="O12" s="139">
        <f t="shared" si="2"/>
        <v>0.0014869424865035987</v>
      </c>
      <c r="P12" s="115">
        <v>3</v>
      </c>
      <c r="Q12" s="140">
        <v>3</v>
      </c>
      <c r="R12" s="115">
        <v>60</v>
      </c>
      <c r="S12" s="140">
        <v>60</v>
      </c>
      <c r="T12" s="115">
        <v>30</v>
      </c>
      <c r="U12" s="140">
        <v>30</v>
      </c>
      <c r="V12" s="113">
        <v>3</v>
      </c>
      <c r="W12" s="292">
        <v>3</v>
      </c>
      <c r="X12" s="293"/>
      <c r="Y12" s="294"/>
    </row>
    <row r="13" spans="1:25" ht="13.5" customHeight="1">
      <c r="A13" s="121" t="s">
        <v>29</v>
      </c>
      <c r="B13" s="116" t="s">
        <v>137</v>
      </c>
      <c r="C13" s="126">
        <v>496455</v>
      </c>
      <c r="D13" s="113">
        <v>4</v>
      </c>
      <c r="E13" s="113">
        <v>4</v>
      </c>
      <c r="F13" s="126">
        <v>48</v>
      </c>
      <c r="G13" s="113"/>
      <c r="H13" s="113"/>
      <c r="I13" s="126">
        <v>12</v>
      </c>
      <c r="J13" s="113">
        <v>16</v>
      </c>
      <c r="K13" s="126">
        <v>16</v>
      </c>
      <c r="L13" s="114">
        <v>8.06</v>
      </c>
      <c r="M13" s="139">
        <f t="shared" si="0"/>
        <v>0.008057125016366035</v>
      </c>
      <c r="N13" s="139">
        <f t="shared" si="1"/>
        <v>0.0008057125016366034</v>
      </c>
      <c r="O13" s="139">
        <f t="shared" si="2"/>
        <v>0.0008057125016366034</v>
      </c>
      <c r="P13" s="115">
        <v>3</v>
      </c>
      <c r="Q13" s="140">
        <v>3</v>
      </c>
      <c r="R13" s="115">
        <v>60</v>
      </c>
      <c r="S13" s="140">
        <v>60</v>
      </c>
      <c r="T13" s="115">
        <v>30</v>
      </c>
      <c r="U13" s="140">
        <v>30</v>
      </c>
      <c r="V13" s="113">
        <v>3</v>
      </c>
      <c r="W13" s="292">
        <v>3</v>
      </c>
      <c r="X13" s="293"/>
      <c r="Y13" s="294"/>
    </row>
    <row r="14" spans="1:25" ht="13.5" customHeight="1">
      <c r="A14" s="121" t="s">
        <v>19</v>
      </c>
      <c r="B14" s="117" t="s">
        <v>136</v>
      </c>
      <c r="C14" s="126">
        <v>126319</v>
      </c>
      <c r="D14" s="118">
        <v>2</v>
      </c>
      <c r="E14" s="118">
        <v>2</v>
      </c>
      <c r="F14" s="126">
        <v>48</v>
      </c>
      <c r="G14" s="118"/>
      <c r="H14" s="118"/>
      <c r="I14" s="126">
        <v>12</v>
      </c>
      <c r="J14" s="118">
        <v>8</v>
      </c>
      <c r="K14" s="113">
        <f>J14</f>
        <v>8</v>
      </c>
      <c r="L14" s="119">
        <v>15.8</v>
      </c>
      <c r="M14" s="139">
        <f t="shared" si="0"/>
        <v>0.01583293091300596</v>
      </c>
      <c r="N14" s="139">
        <f t="shared" si="1"/>
        <v>0.0015832930913005964</v>
      </c>
      <c r="O14" s="139">
        <f t="shared" si="2"/>
        <v>0.0015832930913005964</v>
      </c>
      <c r="P14" s="120">
        <v>3</v>
      </c>
      <c r="Q14" s="140">
        <v>3</v>
      </c>
      <c r="R14" s="120">
        <v>60</v>
      </c>
      <c r="S14" s="140">
        <v>60</v>
      </c>
      <c r="T14" s="120">
        <v>30</v>
      </c>
      <c r="U14" s="140">
        <v>30</v>
      </c>
      <c r="V14" s="113">
        <v>3</v>
      </c>
      <c r="W14" s="292">
        <v>3</v>
      </c>
      <c r="X14" s="293"/>
      <c r="Y14" s="294"/>
    </row>
    <row r="15" spans="1:25" ht="13.5" customHeight="1">
      <c r="A15" s="121" t="s">
        <v>20</v>
      </c>
      <c r="B15" s="117" t="s">
        <v>135</v>
      </c>
      <c r="C15" s="126">
        <v>10320</v>
      </c>
      <c r="D15" s="118">
        <v>1.2</v>
      </c>
      <c r="E15" s="118">
        <v>1.2</v>
      </c>
      <c r="F15" s="126">
        <v>48</v>
      </c>
      <c r="G15" s="295"/>
      <c r="H15" s="295"/>
      <c r="I15" s="126">
        <v>12</v>
      </c>
      <c r="J15" s="118">
        <v>8</v>
      </c>
      <c r="K15" s="113">
        <f aca="true" t="shared" si="3" ref="K15:K21">J15</f>
        <v>8</v>
      </c>
      <c r="L15" s="119">
        <v>116.3</v>
      </c>
      <c r="M15" s="139">
        <f t="shared" si="0"/>
        <v>0.11627906976744186</v>
      </c>
      <c r="N15" s="139">
        <f t="shared" si="1"/>
        <v>0.011627906976744186</v>
      </c>
      <c r="O15" s="139">
        <f t="shared" si="2"/>
        <v>0.011627906976744186</v>
      </c>
      <c r="P15" s="120">
        <v>3</v>
      </c>
      <c r="Q15" s="140">
        <v>3</v>
      </c>
      <c r="R15" s="120">
        <v>60</v>
      </c>
      <c r="S15" s="140">
        <v>60</v>
      </c>
      <c r="T15" s="120">
        <v>30</v>
      </c>
      <c r="U15" s="140">
        <v>30</v>
      </c>
      <c r="V15" s="113">
        <v>3</v>
      </c>
      <c r="W15" s="292">
        <v>3</v>
      </c>
      <c r="X15" s="293"/>
      <c r="Y15" s="294"/>
    </row>
    <row r="16" spans="1:25" ht="31.5" customHeight="1">
      <c r="A16" s="121" t="s">
        <v>21</v>
      </c>
      <c r="B16" s="117" t="s">
        <v>238</v>
      </c>
      <c r="C16" s="126">
        <v>1077</v>
      </c>
      <c r="D16" s="118">
        <v>1.3</v>
      </c>
      <c r="E16" s="118">
        <v>1.3</v>
      </c>
      <c r="F16" s="126">
        <v>48</v>
      </c>
      <c r="G16" s="118"/>
      <c r="H16" s="118"/>
      <c r="I16" s="126">
        <v>12</v>
      </c>
      <c r="J16" s="118">
        <v>8</v>
      </c>
      <c r="K16" s="113">
        <f t="shared" si="3"/>
        <v>8</v>
      </c>
      <c r="L16" s="119">
        <v>1207.1</v>
      </c>
      <c r="M16" s="139">
        <f t="shared" si="0"/>
        <v>1.2070566388115134</v>
      </c>
      <c r="N16" s="139">
        <f t="shared" si="1"/>
        <v>0.12070566388115134</v>
      </c>
      <c r="O16" s="139">
        <f t="shared" si="2"/>
        <v>0.12070566388115134</v>
      </c>
      <c r="P16" s="120">
        <v>3</v>
      </c>
      <c r="Q16" s="140">
        <v>3</v>
      </c>
      <c r="R16" s="120">
        <v>60</v>
      </c>
      <c r="S16" s="140">
        <v>60</v>
      </c>
      <c r="T16" s="120">
        <v>30</v>
      </c>
      <c r="U16" s="140">
        <v>30</v>
      </c>
      <c r="V16" s="113">
        <v>3</v>
      </c>
      <c r="W16" s="292">
        <v>3</v>
      </c>
      <c r="X16" s="293"/>
      <c r="Y16" s="294"/>
    </row>
    <row r="17" spans="1:25" ht="13.5" customHeight="1">
      <c r="A17" s="121" t="s">
        <v>22</v>
      </c>
      <c r="B17" s="117" t="s">
        <v>134</v>
      </c>
      <c r="C17" s="126">
        <v>29253</v>
      </c>
      <c r="D17" s="118">
        <v>1.3</v>
      </c>
      <c r="E17" s="118">
        <v>1.3</v>
      </c>
      <c r="F17" s="126">
        <v>48</v>
      </c>
      <c r="G17" s="118"/>
      <c r="H17" s="118"/>
      <c r="I17" s="126">
        <v>12</v>
      </c>
      <c r="J17" s="118">
        <v>8</v>
      </c>
      <c r="K17" s="113">
        <f t="shared" si="3"/>
        <v>8</v>
      </c>
      <c r="L17" s="119">
        <v>44.4</v>
      </c>
      <c r="M17" s="139">
        <f t="shared" si="0"/>
        <v>0.04443988650736677</v>
      </c>
      <c r="N17" s="139">
        <f t="shared" si="1"/>
        <v>0.004443988650736677</v>
      </c>
      <c r="O17" s="139">
        <f t="shared" si="2"/>
        <v>0.004443988650736677</v>
      </c>
      <c r="P17" s="120">
        <v>3</v>
      </c>
      <c r="Q17" s="140">
        <v>3</v>
      </c>
      <c r="R17" s="120">
        <v>60</v>
      </c>
      <c r="S17" s="140">
        <v>60</v>
      </c>
      <c r="T17" s="120">
        <v>30</v>
      </c>
      <c r="U17" s="140">
        <v>30</v>
      </c>
      <c r="V17" s="113">
        <v>3</v>
      </c>
      <c r="W17" s="292">
        <v>3</v>
      </c>
      <c r="X17" s="293"/>
      <c r="Y17" s="294"/>
    </row>
    <row r="18" spans="1:25" ht="13.5" customHeight="1">
      <c r="A18" s="121" t="s">
        <v>23</v>
      </c>
      <c r="B18" s="117" t="s">
        <v>150</v>
      </c>
      <c r="C18" s="126">
        <v>116907</v>
      </c>
      <c r="D18" s="118">
        <v>2</v>
      </c>
      <c r="E18" s="118">
        <v>2</v>
      </c>
      <c r="F18" s="126">
        <v>48</v>
      </c>
      <c r="G18" s="118"/>
      <c r="H18" s="118"/>
      <c r="I18" s="126">
        <v>12</v>
      </c>
      <c r="J18" s="118">
        <v>8</v>
      </c>
      <c r="K18" s="113">
        <f t="shared" si="3"/>
        <v>8</v>
      </c>
      <c r="L18" s="119">
        <v>17.1</v>
      </c>
      <c r="M18" s="139">
        <f t="shared" si="0"/>
        <v>0.0171076154550198</v>
      </c>
      <c r="N18" s="139">
        <f t="shared" si="1"/>
        <v>0.00171076154550198</v>
      </c>
      <c r="O18" s="139">
        <f t="shared" si="2"/>
        <v>0.00171076154550198</v>
      </c>
      <c r="P18" s="120">
        <v>3</v>
      </c>
      <c r="Q18" s="140">
        <v>3</v>
      </c>
      <c r="R18" s="120">
        <v>60</v>
      </c>
      <c r="S18" s="140">
        <v>60</v>
      </c>
      <c r="T18" s="120">
        <v>30</v>
      </c>
      <c r="U18" s="140">
        <v>30</v>
      </c>
      <c r="V18" s="113">
        <v>3</v>
      </c>
      <c r="W18" s="292">
        <v>3</v>
      </c>
      <c r="X18" s="293"/>
      <c r="Y18" s="294"/>
    </row>
    <row r="19" spans="1:25" ht="13.5" customHeight="1">
      <c r="A19" s="121" t="s">
        <v>24</v>
      </c>
      <c r="B19" s="117" t="s">
        <v>123</v>
      </c>
      <c r="C19" s="126">
        <v>99320</v>
      </c>
      <c r="D19" s="118">
        <v>2.6</v>
      </c>
      <c r="E19" s="118">
        <v>2.6</v>
      </c>
      <c r="F19" s="126">
        <v>48</v>
      </c>
      <c r="G19" s="118"/>
      <c r="H19" s="118"/>
      <c r="I19" s="126">
        <v>12</v>
      </c>
      <c r="J19" s="118">
        <v>8</v>
      </c>
      <c r="K19" s="113">
        <f t="shared" si="3"/>
        <v>8</v>
      </c>
      <c r="L19" s="119">
        <v>26.2</v>
      </c>
      <c r="M19" s="139">
        <f t="shared" si="0"/>
        <v>0.02617801047120419</v>
      </c>
      <c r="N19" s="139">
        <f t="shared" si="1"/>
        <v>0.0026178010471204186</v>
      </c>
      <c r="O19" s="139">
        <f t="shared" si="2"/>
        <v>0.0026178010471204186</v>
      </c>
      <c r="P19" s="120">
        <v>3</v>
      </c>
      <c r="Q19" s="140">
        <v>3</v>
      </c>
      <c r="R19" s="120">
        <v>60</v>
      </c>
      <c r="S19" s="140">
        <v>60</v>
      </c>
      <c r="T19" s="120">
        <v>30</v>
      </c>
      <c r="U19" s="140">
        <v>30</v>
      </c>
      <c r="V19" s="113">
        <v>3</v>
      </c>
      <c r="W19" s="292">
        <v>3</v>
      </c>
      <c r="X19" s="293"/>
      <c r="Y19" s="294"/>
    </row>
    <row r="20" spans="1:25" ht="13.5" customHeight="1">
      <c r="A20" s="121" t="s">
        <v>25</v>
      </c>
      <c r="B20" s="117" t="s">
        <v>124</v>
      </c>
      <c r="C20" s="126">
        <v>27043</v>
      </c>
      <c r="D20" s="118">
        <v>1.3</v>
      </c>
      <c r="E20" s="118">
        <v>1.3</v>
      </c>
      <c r="F20" s="126">
        <v>48</v>
      </c>
      <c r="G20" s="118"/>
      <c r="H20" s="118"/>
      <c r="I20" s="126">
        <v>12</v>
      </c>
      <c r="J20" s="118">
        <v>8</v>
      </c>
      <c r="K20" s="113">
        <f t="shared" si="3"/>
        <v>8</v>
      </c>
      <c r="L20" s="119">
        <v>48.1</v>
      </c>
      <c r="M20" s="139">
        <f t="shared" si="0"/>
        <v>0.048071589690492925</v>
      </c>
      <c r="N20" s="139">
        <f t="shared" si="1"/>
        <v>0.004807158969049292</v>
      </c>
      <c r="O20" s="139">
        <f t="shared" si="2"/>
        <v>0.004807158969049292</v>
      </c>
      <c r="P20" s="120">
        <v>3</v>
      </c>
      <c r="Q20" s="140">
        <v>3</v>
      </c>
      <c r="R20" s="120">
        <v>60</v>
      </c>
      <c r="S20" s="140">
        <v>60</v>
      </c>
      <c r="T20" s="120">
        <v>30</v>
      </c>
      <c r="U20" s="140">
        <v>30</v>
      </c>
      <c r="V20" s="122">
        <v>3</v>
      </c>
      <c r="W20" s="292">
        <v>3</v>
      </c>
      <c r="X20" s="293"/>
      <c r="Y20" s="294"/>
    </row>
    <row r="21" spans="1:25" ht="13.5" customHeight="1">
      <c r="A21" s="121" t="s">
        <v>26</v>
      </c>
      <c r="B21" s="117" t="s">
        <v>133</v>
      </c>
      <c r="C21" s="126">
        <v>36944</v>
      </c>
      <c r="D21" s="118">
        <v>2.5</v>
      </c>
      <c r="E21" s="118">
        <v>2.5</v>
      </c>
      <c r="F21" s="126">
        <v>48</v>
      </c>
      <c r="G21" s="118"/>
      <c r="H21" s="118"/>
      <c r="I21" s="126">
        <v>12</v>
      </c>
      <c r="J21" s="118">
        <v>8</v>
      </c>
      <c r="K21" s="113">
        <f t="shared" si="3"/>
        <v>8</v>
      </c>
      <c r="L21" s="119">
        <v>67.7</v>
      </c>
      <c r="M21" s="139">
        <f t="shared" si="0"/>
        <v>0.0676699870073625</v>
      </c>
      <c r="N21" s="139">
        <f t="shared" si="1"/>
        <v>0.00676699870073625</v>
      </c>
      <c r="O21" s="139">
        <f t="shared" si="2"/>
        <v>0.00676699870073625</v>
      </c>
      <c r="P21" s="120">
        <v>3</v>
      </c>
      <c r="Q21" s="140">
        <v>3</v>
      </c>
      <c r="R21" s="120">
        <v>60</v>
      </c>
      <c r="S21" s="140">
        <v>60</v>
      </c>
      <c r="T21" s="120">
        <v>30</v>
      </c>
      <c r="U21" s="140">
        <v>30</v>
      </c>
      <c r="V21" s="113">
        <v>3</v>
      </c>
      <c r="W21" s="292">
        <v>3</v>
      </c>
      <c r="X21" s="293"/>
      <c r="Y21" s="294"/>
    </row>
    <row r="22" spans="1:24" ht="13.5" customHeight="1">
      <c r="A22" s="85" t="s">
        <v>27</v>
      </c>
      <c r="B22" s="177" t="s">
        <v>132</v>
      </c>
      <c r="C22" s="178">
        <f>C7</f>
        <v>3182054</v>
      </c>
      <c r="D22" s="98">
        <v>2</v>
      </c>
      <c r="E22" s="98">
        <v>2</v>
      </c>
      <c r="F22" s="98">
        <v>52</v>
      </c>
      <c r="G22" s="179"/>
      <c r="H22" s="75"/>
      <c r="I22" s="179">
        <v>12</v>
      </c>
      <c r="J22" s="98">
        <v>8</v>
      </c>
      <c r="K22" s="98">
        <v>8</v>
      </c>
      <c r="L22" s="99">
        <f>D22/C22*1000</f>
        <v>0.000628524845901421</v>
      </c>
      <c r="M22" s="99">
        <f>E22/C22*1000</f>
        <v>0.000628524845901421</v>
      </c>
      <c r="N22" s="184">
        <f t="shared" si="1"/>
        <v>6.285248459014209E-05</v>
      </c>
      <c r="O22" s="184">
        <f t="shared" si="2"/>
        <v>6.285248459014209E-05</v>
      </c>
      <c r="P22" s="100">
        <v>3</v>
      </c>
      <c r="Q22" s="100">
        <v>3</v>
      </c>
      <c r="R22" s="100">
        <v>60</v>
      </c>
      <c r="S22" s="100">
        <v>65</v>
      </c>
      <c r="T22" s="100">
        <v>30</v>
      </c>
      <c r="U22" s="100">
        <v>70</v>
      </c>
      <c r="V22" s="95">
        <v>3</v>
      </c>
      <c r="W22" s="40">
        <v>3</v>
      </c>
      <c r="X22" s="173"/>
    </row>
    <row r="23" spans="1:24" ht="15" customHeight="1">
      <c r="A23" s="85" t="s">
        <v>28</v>
      </c>
      <c r="B23" s="41" t="s">
        <v>39</v>
      </c>
      <c r="C23" s="180">
        <f>C7</f>
        <v>3182054</v>
      </c>
      <c r="D23" s="80">
        <v>5</v>
      </c>
      <c r="E23" s="80">
        <v>5.8</v>
      </c>
      <c r="F23" s="80">
        <v>24</v>
      </c>
      <c r="G23" s="80"/>
      <c r="H23" s="75"/>
      <c r="I23" s="80">
        <v>6</v>
      </c>
      <c r="J23" s="80">
        <v>32</v>
      </c>
      <c r="K23" s="80">
        <v>32</v>
      </c>
      <c r="L23" s="193">
        <f>D23/C23*1000</f>
        <v>0.0015713121147535522</v>
      </c>
      <c r="M23" s="99">
        <f>E23/C23*1000</f>
        <v>0.0018227220531141205</v>
      </c>
      <c r="N23" s="184">
        <f t="shared" si="1"/>
        <v>0.00015713121147535524</v>
      </c>
      <c r="O23" s="184">
        <f t="shared" si="2"/>
        <v>0.00018227220531141206</v>
      </c>
      <c r="P23" s="145">
        <v>3</v>
      </c>
      <c r="Q23" s="144">
        <v>3.5</v>
      </c>
      <c r="R23" s="145">
        <v>60</v>
      </c>
      <c r="S23" s="145">
        <v>60</v>
      </c>
      <c r="T23" s="145">
        <v>30</v>
      </c>
      <c r="U23" s="145">
        <v>30</v>
      </c>
      <c r="V23" s="204">
        <v>3</v>
      </c>
      <c r="W23" s="40"/>
      <c r="X23" s="173"/>
    </row>
    <row r="24" spans="1:24" ht="29.25" customHeight="1" thickBot="1">
      <c r="A24" s="181" t="s">
        <v>46</v>
      </c>
      <c r="B24" s="208" t="s">
        <v>250</v>
      </c>
      <c r="C24" s="182">
        <f>C7</f>
        <v>3182054</v>
      </c>
      <c r="D24" s="161">
        <v>2</v>
      </c>
      <c r="E24" s="161">
        <v>1.9</v>
      </c>
      <c r="F24" s="161">
        <v>52</v>
      </c>
      <c r="G24" s="161"/>
      <c r="H24" s="128"/>
      <c r="I24" s="161">
        <v>12</v>
      </c>
      <c r="J24" s="161">
        <v>16</v>
      </c>
      <c r="K24" s="161">
        <v>16</v>
      </c>
      <c r="L24" s="162">
        <f>D24/C24*1000</f>
        <v>0.000628524845901421</v>
      </c>
      <c r="M24" s="162">
        <f>E24/C24*1000</f>
        <v>0.0005970986036063498</v>
      </c>
      <c r="N24" s="185">
        <f t="shared" si="1"/>
        <v>6.285248459014209E-05</v>
      </c>
      <c r="O24" s="185">
        <f t="shared" si="2"/>
        <v>5.9709860360634977E-05</v>
      </c>
      <c r="P24" s="163">
        <v>3</v>
      </c>
      <c r="Q24" s="163">
        <v>10</v>
      </c>
      <c r="R24" s="163">
        <v>60</v>
      </c>
      <c r="S24" s="163">
        <v>90</v>
      </c>
      <c r="T24" s="163">
        <v>30</v>
      </c>
      <c r="U24" s="163">
        <v>60</v>
      </c>
      <c r="V24" s="133">
        <v>3</v>
      </c>
      <c r="W24" s="183">
        <v>6</v>
      </c>
      <c r="X24" s="173"/>
    </row>
    <row r="25" spans="1:23" ht="15" customHeight="1" thickBot="1">
      <c r="A25" s="164"/>
      <c r="B25" s="165" t="s">
        <v>37</v>
      </c>
      <c r="C25" s="166"/>
      <c r="D25" s="166">
        <f>D24+D23+D22+D8+D7</f>
        <v>46.900000000000006</v>
      </c>
      <c r="E25" s="166">
        <f aca="true" t="shared" si="4" ref="E25:W25">E24+E23+E22+E8+E7</f>
        <v>47.699999999999996</v>
      </c>
      <c r="F25" s="166">
        <f t="shared" si="4"/>
        <v>1154</v>
      </c>
      <c r="G25" s="166">
        <f t="shared" si="4"/>
        <v>90</v>
      </c>
      <c r="H25" s="166">
        <f>I24+I23+I22+H8+H7</f>
        <v>103</v>
      </c>
      <c r="I25" s="166">
        <f>I8+I7</f>
        <v>165</v>
      </c>
      <c r="J25" s="166">
        <f>J24+J23+J22+J8+J7</f>
        <v>204</v>
      </c>
      <c r="K25" s="166">
        <f t="shared" si="4"/>
        <v>204</v>
      </c>
      <c r="L25" s="169">
        <f>L24+L23+L22+L8+L7</f>
        <v>0.0038340015599986677</v>
      </c>
      <c r="M25" s="169">
        <f>M24+M23+M22+M8+M7</f>
        <v>1.5938296910729317</v>
      </c>
      <c r="N25" s="296">
        <f>N24+N23+N22+N8+N7</f>
        <v>0.2592155834999105</v>
      </c>
      <c r="O25" s="296">
        <f>O24++O23+O22+O8+O7</f>
        <v>0.30030483455026225</v>
      </c>
      <c r="P25" s="166">
        <f t="shared" si="4"/>
        <v>12</v>
      </c>
      <c r="Q25" s="166">
        <f t="shared" si="4"/>
        <v>110.5</v>
      </c>
      <c r="R25" s="166">
        <f t="shared" si="4"/>
        <v>240</v>
      </c>
      <c r="S25" s="166">
        <f t="shared" si="4"/>
        <v>315</v>
      </c>
      <c r="T25" s="166">
        <f t="shared" si="4"/>
        <v>120</v>
      </c>
      <c r="U25" s="166">
        <f t="shared" si="4"/>
        <v>245</v>
      </c>
      <c r="V25" s="166">
        <f t="shared" si="4"/>
        <v>12</v>
      </c>
      <c r="W25" s="167">
        <f t="shared" si="4"/>
        <v>27</v>
      </c>
    </row>
    <row r="26" spans="1:23" ht="1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187"/>
      <c r="N26" s="297"/>
      <c r="O26" s="297"/>
      <c r="P26" s="186"/>
      <c r="Q26" s="186"/>
      <c r="R26" s="186"/>
      <c r="S26" s="186"/>
      <c r="T26" s="186"/>
      <c r="U26" s="186"/>
      <c r="V26" s="186"/>
      <c r="W26" s="186"/>
    </row>
    <row r="27" spans="1:12" ht="37.5" customHeight="1">
      <c r="A27" s="127"/>
      <c r="B27" s="127" t="s">
        <v>212</v>
      </c>
      <c r="C27" s="188"/>
      <c r="D27" s="189" t="s">
        <v>219</v>
      </c>
      <c r="E27" s="190" t="s">
        <v>209</v>
      </c>
      <c r="F27" s="188" t="s">
        <v>210</v>
      </c>
      <c r="G27" s="188" t="s">
        <v>211</v>
      </c>
      <c r="H27" s="191" t="s">
        <v>220</v>
      </c>
      <c r="I27" s="191" t="s">
        <v>221</v>
      </c>
      <c r="J27" s="188"/>
      <c r="K27" s="192"/>
      <c r="L27" s="192"/>
    </row>
    <row r="28" spans="1:12" ht="13.5" customHeight="1">
      <c r="A28" s="123" t="s">
        <v>214</v>
      </c>
      <c r="B28" s="123" t="s">
        <v>215</v>
      </c>
      <c r="C28" s="131"/>
      <c r="D28" s="143">
        <v>100.5</v>
      </c>
      <c r="E28" s="142">
        <v>27.5</v>
      </c>
      <c r="F28" s="131">
        <v>14.1</v>
      </c>
      <c r="G28" s="131">
        <v>13.5</v>
      </c>
      <c r="H28" s="131">
        <v>3200</v>
      </c>
      <c r="I28" s="131">
        <v>3100</v>
      </c>
      <c r="J28" s="131"/>
      <c r="K28" s="130"/>
      <c r="L28" s="130"/>
    </row>
    <row r="29" spans="1:12" ht="13.5" customHeight="1">
      <c r="A29" s="129" t="s">
        <v>208</v>
      </c>
      <c r="D29" s="130">
        <v>13</v>
      </c>
      <c r="E29" s="130">
        <v>1</v>
      </c>
      <c r="F29" s="130">
        <v>1</v>
      </c>
      <c r="G29" s="130"/>
      <c r="H29" s="130"/>
      <c r="I29" s="130"/>
      <c r="J29" s="130"/>
      <c r="K29" s="130"/>
      <c r="L29" s="130"/>
    </row>
    <row r="30" spans="1:12" ht="13.5" customHeight="1">
      <c r="A30" s="82" t="s">
        <v>218</v>
      </c>
      <c r="B30" s="129"/>
      <c r="C30" s="160"/>
      <c r="D30" s="130">
        <v>13</v>
      </c>
      <c r="E30" s="130">
        <v>1</v>
      </c>
      <c r="F30" s="130">
        <v>1</v>
      </c>
      <c r="G30" s="130"/>
      <c r="H30" s="130">
        <v>2000</v>
      </c>
      <c r="I30" s="130">
        <v>1900</v>
      </c>
      <c r="J30" s="130"/>
      <c r="K30" s="130"/>
      <c r="L30" s="130"/>
    </row>
    <row r="31" spans="1:12" ht="12.75">
      <c r="A31" s="82"/>
      <c r="B31" s="129"/>
      <c r="C31" s="160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82"/>
      <c r="B32" s="129"/>
      <c r="C32" s="160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82"/>
      <c r="B33" s="129"/>
      <c r="C33" s="160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82"/>
      <c r="B34" s="75"/>
      <c r="C34" s="130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82"/>
      <c r="B35" s="75"/>
      <c r="C35" s="130"/>
      <c r="D35" s="75"/>
      <c r="E35" s="75"/>
      <c r="F35" s="75"/>
      <c r="G35" s="75"/>
      <c r="H35" s="75"/>
      <c r="I35" s="75"/>
      <c r="J35" s="75"/>
      <c r="K35" s="75"/>
      <c r="L35" s="75"/>
    </row>
  </sheetData>
  <sheetProtection selectLockedCells="1" selectUnlockedCells="1"/>
  <mergeCells count="28">
    <mergeCell ref="N3:O3"/>
    <mergeCell ref="A26:L26"/>
    <mergeCell ref="H5:I5"/>
    <mergeCell ref="D5:D6"/>
    <mergeCell ref="E5:E6"/>
    <mergeCell ref="B3:B6"/>
    <mergeCell ref="F4:I4"/>
    <mergeCell ref="C5:C6"/>
    <mergeCell ref="A2:U2"/>
    <mergeCell ref="L4:M4"/>
    <mergeCell ref="J4:K4"/>
    <mergeCell ref="D3:E3"/>
    <mergeCell ref="A3:A6"/>
    <mergeCell ref="J3:K3"/>
    <mergeCell ref="L3:M3"/>
    <mergeCell ref="F3:I3"/>
    <mergeCell ref="F5:F6"/>
    <mergeCell ref="G5:G6"/>
    <mergeCell ref="A1:W1"/>
    <mergeCell ref="V3:W3"/>
    <mergeCell ref="V4:W4"/>
    <mergeCell ref="P3:Q3"/>
    <mergeCell ref="P4:Q4"/>
    <mergeCell ref="R3:S3"/>
    <mergeCell ref="R4:S4"/>
    <mergeCell ref="T3:U3"/>
    <mergeCell ref="T4:U4"/>
    <mergeCell ref="D4:E4"/>
  </mergeCells>
  <printOptions/>
  <pageMargins left="0.15748031496062992" right="0.15748031496062992" top="0.2755905511811024" bottom="0.35433070866141736" header="0.2362204724409449" footer="0.15748031496062992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21.00390625" style="0" customWidth="1"/>
    <col min="4" max="4" width="0" style="0" hidden="1" customWidth="1"/>
  </cols>
  <sheetData>
    <row r="1" spans="1:4" ht="45" customHeight="1">
      <c r="A1" s="241" t="s">
        <v>0</v>
      </c>
      <c r="B1" s="219" t="s">
        <v>11</v>
      </c>
      <c r="C1" s="238" t="s">
        <v>89</v>
      </c>
      <c r="D1" s="238"/>
    </row>
    <row r="2" spans="1:4" ht="12.75">
      <c r="A2" s="241"/>
      <c r="B2" s="219"/>
      <c r="C2" s="238" t="s">
        <v>12</v>
      </c>
      <c r="D2" s="238"/>
    </row>
    <row r="3" spans="1:4" ht="12.75">
      <c r="A3" s="241"/>
      <c r="B3" s="219"/>
      <c r="C3" s="249" t="s">
        <v>121</v>
      </c>
      <c r="D3" s="238"/>
    </row>
    <row r="4" spans="1:4" ht="12.75">
      <c r="A4" s="241"/>
      <c r="B4" s="219"/>
      <c r="C4" s="249"/>
      <c r="D4" s="238"/>
    </row>
    <row r="5" spans="1:4" ht="24">
      <c r="A5" s="83" t="s">
        <v>3</v>
      </c>
      <c r="B5" s="39" t="s">
        <v>140</v>
      </c>
      <c r="C5" s="93">
        <v>3200</v>
      </c>
      <c r="D5" s="77"/>
    </row>
    <row r="6" spans="1:4" ht="12.75">
      <c r="A6" s="84" t="s">
        <v>4</v>
      </c>
      <c r="B6" s="39" t="s">
        <v>131</v>
      </c>
      <c r="C6" s="93">
        <v>5000</v>
      </c>
      <c r="D6" s="62"/>
    </row>
    <row r="7" spans="1:4" ht="24">
      <c r="A7" s="84" t="s">
        <v>6</v>
      </c>
      <c r="B7" s="78" t="s">
        <v>139</v>
      </c>
      <c r="C7" s="93">
        <v>3500</v>
      </c>
      <c r="D7" s="63"/>
    </row>
    <row r="8" spans="1:4" ht="24">
      <c r="A8" s="84" t="s">
        <v>7</v>
      </c>
      <c r="B8" s="78" t="s">
        <v>138</v>
      </c>
      <c r="C8" s="93">
        <v>2000</v>
      </c>
      <c r="D8" s="63"/>
    </row>
    <row r="9" spans="1:4" ht="12.75">
      <c r="A9" s="84" t="s">
        <v>33</v>
      </c>
      <c r="B9" s="39" t="s">
        <v>17</v>
      </c>
      <c r="C9" s="93">
        <v>6000</v>
      </c>
      <c r="D9" s="63"/>
    </row>
    <row r="10" spans="1:4" ht="24">
      <c r="A10" s="84" t="s">
        <v>29</v>
      </c>
      <c r="B10" s="78" t="s">
        <v>137</v>
      </c>
      <c r="C10" s="93">
        <v>4000</v>
      </c>
      <c r="D10" s="63"/>
    </row>
    <row r="11" spans="1:4" ht="24">
      <c r="A11" s="84" t="s">
        <v>19</v>
      </c>
      <c r="B11" s="41" t="s">
        <v>136</v>
      </c>
      <c r="C11" s="80">
        <v>2000</v>
      </c>
      <c r="D11" s="62"/>
    </row>
    <row r="12" spans="1:4" ht="24">
      <c r="A12" s="84" t="s">
        <v>20</v>
      </c>
      <c r="B12" s="41" t="s">
        <v>135</v>
      </c>
      <c r="C12" s="80">
        <v>1200</v>
      </c>
      <c r="D12" s="62"/>
    </row>
    <row r="13" spans="1:4" ht="12.75">
      <c r="A13" s="84" t="s">
        <v>21</v>
      </c>
      <c r="B13" s="41" t="s">
        <v>18</v>
      </c>
      <c r="C13" s="80">
        <v>1300</v>
      </c>
      <c r="D13" s="62"/>
    </row>
    <row r="14" spans="1:4" ht="24">
      <c r="A14" s="84" t="s">
        <v>22</v>
      </c>
      <c r="B14" s="41" t="s">
        <v>134</v>
      </c>
      <c r="C14" s="80">
        <v>1300</v>
      </c>
      <c r="D14" s="62"/>
    </row>
    <row r="15" spans="1:4" ht="12.75">
      <c r="A15" s="84" t="s">
        <v>23</v>
      </c>
      <c r="B15" s="41" t="s">
        <v>150</v>
      </c>
      <c r="C15" s="80">
        <v>2000</v>
      </c>
      <c r="D15" s="62"/>
    </row>
    <row r="16" spans="1:4" ht="24">
      <c r="A16" s="84" t="s">
        <v>24</v>
      </c>
      <c r="B16" s="41" t="s">
        <v>123</v>
      </c>
      <c r="C16" s="80">
        <v>2600</v>
      </c>
      <c r="D16" s="62"/>
    </row>
    <row r="17" spans="1:4" ht="12.75">
      <c r="A17" s="85" t="s">
        <v>25</v>
      </c>
      <c r="B17" s="41" t="s">
        <v>124</v>
      </c>
      <c r="C17" s="80">
        <v>1300</v>
      </c>
      <c r="D17" s="62"/>
    </row>
    <row r="18" spans="1:4" ht="24">
      <c r="A18" s="84" t="s">
        <v>26</v>
      </c>
      <c r="B18" s="41" t="s">
        <v>133</v>
      </c>
      <c r="C18" s="80">
        <v>2500</v>
      </c>
      <c r="D18" s="62"/>
    </row>
    <row r="19" spans="1:4" ht="24">
      <c r="A19" s="84" t="s">
        <v>27</v>
      </c>
      <c r="B19" s="41" t="s">
        <v>132</v>
      </c>
      <c r="C19" s="80">
        <v>2000</v>
      </c>
      <c r="D19" s="62"/>
    </row>
    <row r="20" spans="1:4" ht="12.75">
      <c r="A20" s="84" t="s">
        <v>28</v>
      </c>
      <c r="B20" s="41" t="s">
        <v>39</v>
      </c>
      <c r="C20" s="80">
        <v>5000</v>
      </c>
      <c r="D20" s="62"/>
    </row>
    <row r="21" spans="1:4" ht="12.75">
      <c r="A21" s="84" t="s">
        <v>46</v>
      </c>
      <c r="B21" s="41" t="s">
        <v>125</v>
      </c>
      <c r="C21" s="80">
        <v>2000</v>
      </c>
      <c r="D21" s="62"/>
    </row>
    <row r="22" spans="1:4" ht="12.75">
      <c r="A22" s="82"/>
      <c r="B22" s="81" t="s">
        <v>37</v>
      </c>
      <c r="C22" s="40">
        <f>SUM(C5:C21)</f>
        <v>46900</v>
      </c>
      <c r="D22" s="40"/>
    </row>
  </sheetData>
  <sheetProtection/>
  <mergeCells count="6">
    <mergeCell ref="A1:A4"/>
    <mergeCell ref="B1:B4"/>
    <mergeCell ref="C1:D1"/>
    <mergeCell ref="C2:D2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A1" sqref="A1:E22"/>
    </sheetView>
  </sheetViews>
  <sheetFormatPr defaultColWidth="11.57421875" defaultRowHeight="12.75"/>
  <cols>
    <col min="1" max="1" width="33.28125" style="0" customWidth="1"/>
    <col min="2" max="2" width="17.140625" style="0" customWidth="1"/>
    <col min="3" max="3" width="9.421875" style="0" customWidth="1"/>
    <col min="4" max="4" width="18.00390625" style="0" customWidth="1"/>
    <col min="5" max="5" width="13.8515625" style="0" customWidth="1"/>
  </cols>
  <sheetData>
    <row r="1" spans="1:5" ht="21" customHeight="1">
      <c r="A1" s="253" t="s">
        <v>223</v>
      </c>
      <c r="B1" s="253"/>
      <c r="C1" s="253"/>
      <c r="D1" s="253"/>
      <c r="E1" s="253"/>
    </row>
    <row r="2" spans="1:5" ht="18.75" customHeight="1">
      <c r="A2" s="252" t="s">
        <v>1</v>
      </c>
      <c r="B2" s="252" t="s">
        <v>2</v>
      </c>
      <c r="C2" s="252"/>
      <c r="D2" s="254" t="s">
        <v>204</v>
      </c>
      <c r="E2" s="254" t="s">
        <v>48</v>
      </c>
    </row>
    <row r="3" spans="1:5" ht="52.5" customHeight="1">
      <c r="A3" s="252"/>
      <c r="B3" s="10" t="s">
        <v>49</v>
      </c>
      <c r="C3" s="10" t="s">
        <v>47</v>
      </c>
      <c r="D3" s="254"/>
      <c r="E3" s="254"/>
    </row>
    <row r="4" spans="1:5" ht="71.25" customHeight="1">
      <c r="A4" s="1" t="s">
        <v>94</v>
      </c>
      <c r="B4" s="1" t="s">
        <v>95</v>
      </c>
      <c r="C4" s="1"/>
      <c r="D4" s="298">
        <v>4093</v>
      </c>
      <c r="E4" s="299">
        <v>1396</v>
      </c>
    </row>
    <row r="5" spans="1:5" ht="29.25" customHeight="1">
      <c r="A5" s="4" t="s">
        <v>55</v>
      </c>
      <c r="B5" s="1"/>
      <c r="C5" s="1"/>
      <c r="D5" s="1">
        <f>D6+D7+D8+D9+D10+D11+D12</f>
        <v>1015</v>
      </c>
      <c r="E5" s="1">
        <f>E6+E7+E8+E9+E10+E11+E12</f>
        <v>251.97999999999996</v>
      </c>
    </row>
    <row r="6" spans="1:5" ht="22.5" customHeight="1">
      <c r="A6" s="4" t="s">
        <v>56</v>
      </c>
      <c r="B6" s="1"/>
      <c r="C6" s="1"/>
      <c r="D6" s="1">
        <v>122</v>
      </c>
      <c r="E6" s="1">
        <v>30.33</v>
      </c>
    </row>
    <row r="7" spans="1:5" ht="21" customHeight="1">
      <c r="A7" s="4" t="s">
        <v>57</v>
      </c>
      <c r="B7" s="1"/>
      <c r="C7" s="1"/>
      <c r="D7" s="1">
        <v>122</v>
      </c>
      <c r="E7" s="1">
        <v>30.33</v>
      </c>
    </row>
    <row r="8" spans="1:5" ht="20.25" customHeight="1">
      <c r="A8" s="4" t="s">
        <v>58</v>
      </c>
      <c r="B8" s="1"/>
      <c r="C8" s="1"/>
      <c r="D8" s="1">
        <v>122</v>
      </c>
      <c r="E8" s="1">
        <v>30.33</v>
      </c>
    </row>
    <row r="9" spans="1:5" ht="20.25" customHeight="1">
      <c r="A9" s="4" t="s">
        <v>59</v>
      </c>
      <c r="B9" s="1"/>
      <c r="C9" s="1"/>
      <c r="D9" s="1">
        <v>122</v>
      </c>
      <c r="E9" s="1">
        <v>30.33</v>
      </c>
    </row>
    <row r="10" spans="1:5" ht="21.75" customHeight="1">
      <c r="A10" s="4" t="s">
        <v>60</v>
      </c>
      <c r="B10" s="1"/>
      <c r="C10" s="1"/>
      <c r="D10" s="1">
        <v>122</v>
      </c>
      <c r="E10" s="1">
        <v>30.33</v>
      </c>
    </row>
    <row r="11" spans="1:5" ht="22.5" customHeight="1">
      <c r="A11" s="4" t="s">
        <v>61</v>
      </c>
      <c r="B11" s="1"/>
      <c r="C11" s="1"/>
      <c r="D11" s="1">
        <v>122</v>
      </c>
      <c r="E11" s="1">
        <v>30.33</v>
      </c>
    </row>
    <row r="12" spans="1:5" ht="30" customHeight="1">
      <c r="A12" s="4" t="s">
        <v>224</v>
      </c>
      <c r="B12" s="1"/>
      <c r="C12" s="1"/>
      <c r="D12" s="1">
        <v>283</v>
      </c>
      <c r="E12" s="1">
        <v>70</v>
      </c>
    </row>
    <row r="13" spans="1:5" ht="63.75" customHeight="1">
      <c r="A13" s="1" t="s">
        <v>96</v>
      </c>
      <c r="B13" s="1" t="s">
        <v>95</v>
      </c>
      <c r="C13" s="1"/>
      <c r="D13" s="298">
        <v>1836</v>
      </c>
      <c r="E13" s="298">
        <v>459</v>
      </c>
    </row>
    <row r="14" spans="1:5" ht="32.25" customHeight="1">
      <c r="A14" s="4" t="s">
        <v>55</v>
      </c>
      <c r="B14" s="1"/>
      <c r="C14" s="1"/>
      <c r="D14" s="1">
        <f>SUM(D15:D20)</f>
        <v>363</v>
      </c>
      <c r="E14" s="1">
        <f>SUM(E15:E20)</f>
        <v>96</v>
      </c>
    </row>
    <row r="15" spans="1:5" ht="24" customHeight="1">
      <c r="A15" s="4" t="s">
        <v>56</v>
      </c>
      <c r="B15" s="1"/>
      <c r="C15" s="1"/>
      <c r="D15" s="1">
        <v>63</v>
      </c>
      <c r="E15" s="1">
        <v>16</v>
      </c>
    </row>
    <row r="16" spans="1:5" ht="24" customHeight="1">
      <c r="A16" s="4" t="s">
        <v>57</v>
      </c>
      <c r="B16" s="1"/>
      <c r="C16" s="1"/>
      <c r="D16" s="1">
        <v>60</v>
      </c>
      <c r="E16" s="1">
        <v>16</v>
      </c>
    </row>
    <row r="17" spans="1:5" ht="24" customHeight="1">
      <c r="A17" s="4" t="s">
        <v>58</v>
      </c>
      <c r="B17" s="1"/>
      <c r="C17" s="1"/>
      <c r="D17" s="1">
        <v>60</v>
      </c>
      <c r="E17" s="1">
        <v>16</v>
      </c>
    </row>
    <row r="18" spans="1:5" ht="24" customHeight="1">
      <c r="A18" s="4" t="s">
        <v>59</v>
      </c>
      <c r="B18" s="1"/>
      <c r="C18" s="1"/>
      <c r="D18" s="1">
        <v>60</v>
      </c>
      <c r="E18" s="1">
        <v>16</v>
      </c>
    </row>
    <row r="19" spans="1:5" ht="24" customHeight="1">
      <c r="A19" s="4" t="s">
        <v>60</v>
      </c>
      <c r="B19" s="1"/>
      <c r="C19" s="1"/>
      <c r="D19" s="1">
        <v>60</v>
      </c>
      <c r="E19" s="1">
        <v>16</v>
      </c>
    </row>
    <row r="20" spans="1:5" ht="24" customHeight="1">
      <c r="A20" s="4" t="s">
        <v>61</v>
      </c>
      <c r="B20" s="1"/>
      <c r="C20" s="1"/>
      <c r="D20" s="1">
        <v>60</v>
      </c>
      <c r="E20" s="1">
        <v>16</v>
      </c>
    </row>
    <row r="21" spans="1:5" ht="60.75" customHeight="1">
      <c r="A21" s="4" t="s">
        <v>97</v>
      </c>
      <c r="B21" s="1" t="s">
        <v>98</v>
      </c>
      <c r="C21" s="1"/>
      <c r="D21" s="1">
        <v>46.7</v>
      </c>
      <c r="E21" s="1">
        <v>13</v>
      </c>
    </row>
    <row r="22" spans="1:5" ht="61.5" customHeight="1">
      <c r="A22" s="4" t="s">
        <v>99</v>
      </c>
      <c r="B22" s="1" t="s">
        <v>98</v>
      </c>
      <c r="C22" s="1"/>
      <c r="D22" s="1">
        <v>35</v>
      </c>
      <c r="E22" s="1">
        <v>8</v>
      </c>
    </row>
    <row r="23" spans="1:6" ht="24" customHeight="1">
      <c r="A23" s="11"/>
      <c r="B23" s="12"/>
      <c r="C23" s="12"/>
      <c r="D23" s="12"/>
      <c r="E23" s="12"/>
      <c r="F23" s="13"/>
    </row>
    <row r="24" spans="1:6" ht="24" customHeight="1">
      <c r="A24" s="11" t="s">
        <v>225</v>
      </c>
      <c r="B24" s="12"/>
      <c r="C24" s="12"/>
      <c r="D24" s="12"/>
      <c r="E24" s="12"/>
      <c r="F24" s="13"/>
    </row>
    <row r="25" spans="1:6" ht="24" customHeight="1">
      <c r="A25" s="11"/>
      <c r="B25" s="12"/>
      <c r="C25" s="12"/>
      <c r="D25" s="12"/>
      <c r="E25" s="12"/>
      <c r="F25" s="13"/>
    </row>
    <row r="26" spans="1:6" ht="24" customHeight="1">
      <c r="A26" s="11"/>
      <c r="B26" s="12"/>
      <c r="C26" s="12"/>
      <c r="D26" s="12"/>
      <c r="E26" s="12"/>
      <c r="F26" s="13"/>
    </row>
    <row r="27" spans="1:6" ht="24" customHeight="1">
      <c r="A27" s="11"/>
      <c r="B27" s="12"/>
      <c r="C27" s="12"/>
      <c r="D27" s="12"/>
      <c r="E27" s="12"/>
      <c r="F27" s="13"/>
    </row>
    <row r="28" spans="1:6" ht="24.75" customHeight="1">
      <c r="A28" s="11"/>
      <c r="B28" s="12"/>
      <c r="C28" s="12"/>
      <c r="D28" s="12"/>
      <c r="E28" s="12"/>
      <c r="F28" s="13"/>
    </row>
    <row r="29" spans="1:6" ht="80.25" customHeight="1">
      <c r="A29" s="11"/>
      <c r="B29" s="12"/>
      <c r="C29" s="12"/>
      <c r="D29" s="12"/>
      <c r="E29" s="12"/>
      <c r="F29" s="13"/>
    </row>
    <row r="30" spans="1:6" ht="28.5" customHeight="1">
      <c r="A30" s="11"/>
      <c r="B30" s="12"/>
      <c r="C30" s="12"/>
      <c r="D30" s="12"/>
      <c r="E30" s="12"/>
      <c r="F30" s="13"/>
    </row>
    <row r="31" spans="1:6" ht="24" customHeight="1">
      <c r="A31" s="11"/>
      <c r="B31" s="12"/>
      <c r="C31" s="12"/>
      <c r="D31" s="12"/>
      <c r="E31" s="12"/>
      <c r="F31" s="13"/>
    </row>
    <row r="32" spans="1:6" ht="24" customHeight="1">
      <c r="A32" s="11"/>
      <c r="B32" s="12"/>
      <c r="C32" s="12"/>
      <c r="D32" s="12"/>
      <c r="E32" s="12"/>
      <c r="F32" s="13"/>
    </row>
    <row r="33" spans="1:6" ht="24" customHeight="1">
      <c r="A33" s="11"/>
      <c r="B33" s="12"/>
      <c r="C33" s="12"/>
      <c r="D33" s="12"/>
      <c r="E33" s="12"/>
      <c r="F33" s="13"/>
    </row>
    <row r="34" spans="1:6" ht="24" customHeight="1">
      <c r="A34" s="11"/>
      <c r="B34" s="12"/>
      <c r="C34" s="12"/>
      <c r="D34" s="12"/>
      <c r="E34" s="12"/>
      <c r="F34" s="13"/>
    </row>
    <row r="35" spans="1:6" ht="24" customHeight="1">
      <c r="A35" s="11"/>
      <c r="B35" s="12"/>
      <c r="C35" s="12"/>
      <c r="D35" s="12"/>
      <c r="E35" s="12"/>
      <c r="F35" s="13"/>
    </row>
    <row r="36" spans="1:6" ht="24" customHeight="1">
      <c r="A36" s="11"/>
      <c r="B36" s="12"/>
      <c r="C36" s="12"/>
      <c r="D36" s="12"/>
      <c r="E36" s="12"/>
      <c r="F36" s="13"/>
    </row>
    <row r="37" spans="1:6" ht="76.5" customHeight="1">
      <c r="A37" s="11"/>
      <c r="B37" s="12"/>
      <c r="C37" s="12"/>
      <c r="D37" s="12"/>
      <c r="E37" s="12"/>
      <c r="F37" s="13"/>
    </row>
    <row r="38" spans="1:6" ht="28.5" customHeight="1">
      <c r="A38" s="11"/>
      <c r="B38" s="12"/>
      <c r="C38" s="12"/>
      <c r="D38" s="12"/>
      <c r="E38" s="12"/>
      <c r="F38" s="13"/>
    </row>
    <row r="39" spans="1:6" ht="24" customHeight="1">
      <c r="A39" s="11"/>
      <c r="B39" s="12"/>
      <c r="C39" s="12"/>
      <c r="D39" s="12"/>
      <c r="E39" s="12"/>
      <c r="F39" s="13"/>
    </row>
    <row r="40" spans="1:6" ht="24" customHeight="1">
      <c r="A40" s="11"/>
      <c r="B40" s="13"/>
      <c r="C40" s="13"/>
      <c r="D40" s="12"/>
      <c r="E40" s="14"/>
      <c r="F40" s="13"/>
    </row>
    <row r="41" spans="1:6" ht="24" customHeight="1">
      <c r="A41" s="11"/>
      <c r="B41" s="13"/>
      <c r="C41" s="13"/>
      <c r="D41" s="12"/>
      <c r="E41" s="14"/>
      <c r="F41" s="13"/>
    </row>
    <row r="42" spans="1:6" ht="15">
      <c r="A42" s="11"/>
      <c r="B42" s="13"/>
      <c r="C42" s="13"/>
      <c r="D42" s="12"/>
      <c r="E42" s="14"/>
      <c r="F42" s="13"/>
    </row>
    <row r="43" spans="1:6" ht="22.5" customHeight="1">
      <c r="A43" s="11"/>
      <c r="B43" s="13"/>
      <c r="C43" s="13"/>
      <c r="D43" s="12"/>
      <c r="E43" s="14"/>
      <c r="F43" s="13"/>
    </row>
    <row r="44" spans="1:6" ht="24" customHeight="1">
      <c r="A44" s="11"/>
      <c r="B44" s="13"/>
      <c r="C44" s="13"/>
      <c r="D44" s="12"/>
      <c r="E44" s="14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</sheetData>
  <sheetProtection selectLockedCells="1" selectUnlockedCells="1"/>
  <mergeCells count="5">
    <mergeCell ref="A2:A3"/>
    <mergeCell ref="A1:E1"/>
    <mergeCell ref="D2:D3"/>
    <mergeCell ref="E2:E3"/>
    <mergeCell ref="B2:C2"/>
  </mergeCells>
  <printOptions/>
  <pageMargins left="0.67" right="0.23" top="0.31" bottom="0.39" header="0.16" footer="0.14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A4" sqref="A4:F10"/>
    </sheetView>
  </sheetViews>
  <sheetFormatPr defaultColWidth="11.57421875" defaultRowHeight="12.75"/>
  <cols>
    <col min="1" max="1" width="2.8515625" style="23" customWidth="1"/>
    <col min="2" max="2" width="39.28125" style="23" customWidth="1"/>
    <col min="3" max="3" width="15.7109375" style="23" customWidth="1"/>
    <col min="4" max="4" width="8.57421875" style="23" customWidth="1"/>
    <col min="5" max="5" width="17.00390625" style="23" customWidth="1"/>
    <col min="6" max="6" width="15.28125" style="23" customWidth="1"/>
    <col min="7" max="16384" width="11.57421875" style="23" customWidth="1"/>
  </cols>
  <sheetData>
    <row r="4" spans="1:6" ht="24" customHeight="1">
      <c r="A4" s="255" t="s">
        <v>222</v>
      </c>
      <c r="B4" s="256"/>
      <c r="C4" s="256"/>
      <c r="D4" s="256"/>
      <c r="E4" s="256"/>
      <c r="F4" s="257"/>
    </row>
    <row r="5" spans="1:6" ht="18.75" customHeight="1">
      <c r="A5" s="258" t="s">
        <v>0</v>
      </c>
      <c r="B5" s="258" t="s">
        <v>1</v>
      </c>
      <c r="C5" s="255" t="s">
        <v>51</v>
      </c>
      <c r="D5" s="257"/>
      <c r="E5" s="259" t="s">
        <v>117</v>
      </c>
      <c r="F5" s="259" t="s">
        <v>48</v>
      </c>
    </row>
    <row r="6" spans="1:6" ht="54.75" customHeight="1">
      <c r="A6" s="258"/>
      <c r="B6" s="258"/>
      <c r="C6" s="58" t="s">
        <v>49</v>
      </c>
      <c r="D6" s="58" t="s">
        <v>47</v>
      </c>
      <c r="E6" s="259"/>
      <c r="F6" s="259"/>
    </row>
    <row r="7" spans="1:6" ht="69.75" customHeight="1">
      <c r="A7" s="26" t="s">
        <v>3</v>
      </c>
      <c r="B7" s="26" t="s">
        <v>40</v>
      </c>
      <c r="C7" s="26" t="s">
        <v>13</v>
      </c>
      <c r="D7" s="26">
        <v>744</v>
      </c>
      <c r="E7" s="26">
        <v>90.5</v>
      </c>
      <c r="F7" s="54">
        <v>90.5</v>
      </c>
    </row>
    <row r="8" spans="1:6" ht="73.5" customHeight="1">
      <c r="A8" s="26" t="s">
        <v>4</v>
      </c>
      <c r="B8" s="26" t="s">
        <v>107</v>
      </c>
      <c r="C8" s="26" t="s">
        <v>101</v>
      </c>
      <c r="D8" s="26">
        <v>540</v>
      </c>
      <c r="E8" s="26">
        <v>0</v>
      </c>
      <c r="F8" s="59">
        <v>0</v>
      </c>
    </row>
    <row r="9" spans="1:6" ht="90.75" customHeight="1">
      <c r="A9" s="26" t="s">
        <v>6</v>
      </c>
      <c r="B9" s="60" t="s">
        <v>108</v>
      </c>
      <c r="C9" s="61" t="s">
        <v>54</v>
      </c>
      <c r="D9" s="61">
        <v>979</v>
      </c>
      <c r="E9" s="54">
        <v>16.6</v>
      </c>
      <c r="F9" s="54">
        <v>5</v>
      </c>
    </row>
    <row r="10" spans="1:8" ht="47.25" customHeight="1">
      <c r="A10" s="31" t="s">
        <v>7</v>
      </c>
      <c r="B10" s="61" t="s">
        <v>109</v>
      </c>
      <c r="C10" s="61" t="s">
        <v>110</v>
      </c>
      <c r="D10" s="61">
        <v>908</v>
      </c>
      <c r="E10" s="59">
        <v>325</v>
      </c>
      <c r="F10" s="59">
        <v>510</v>
      </c>
      <c r="H10" s="23" t="s">
        <v>36</v>
      </c>
    </row>
    <row r="16" ht="12.75">
      <c r="F16" s="23" t="s">
        <v>36</v>
      </c>
    </row>
  </sheetData>
  <sheetProtection selectLockedCells="1" selectUnlockedCells="1"/>
  <mergeCells count="6">
    <mergeCell ref="A4:F4"/>
    <mergeCell ref="B5:B6"/>
    <mergeCell ref="A5:A6"/>
    <mergeCell ref="F5:F6"/>
    <mergeCell ref="E5:E6"/>
    <mergeCell ref="C5:D5"/>
  </mergeCells>
  <printOptions/>
  <pageMargins left="0.38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0"/>
    </sheetView>
  </sheetViews>
  <sheetFormatPr defaultColWidth="11.57421875" defaultRowHeight="12.75"/>
  <cols>
    <col min="1" max="1" width="2.8515625" style="0" customWidth="1"/>
    <col min="2" max="2" width="34.57421875" style="23" customWidth="1"/>
    <col min="3" max="3" width="16.421875" style="0" customWidth="1"/>
    <col min="4" max="4" width="8.8515625" style="0" customWidth="1"/>
    <col min="5" max="5" width="18.140625" style="0" customWidth="1"/>
    <col min="6" max="6" width="15.57421875" style="0" customWidth="1"/>
  </cols>
  <sheetData>
    <row r="1" spans="1:6" ht="12.75">
      <c r="A1" s="268" t="s">
        <v>247</v>
      </c>
      <c r="B1" s="268"/>
      <c r="C1" s="268"/>
      <c r="D1" s="268"/>
      <c r="E1" s="268"/>
      <c r="F1" s="268"/>
    </row>
    <row r="2" spans="1:6" ht="15" customHeight="1">
      <c r="A2" s="268"/>
      <c r="B2" s="268"/>
      <c r="C2" s="268"/>
      <c r="D2" s="268"/>
      <c r="E2" s="268"/>
      <c r="F2" s="268"/>
    </row>
    <row r="3" spans="1:6" ht="16.5" customHeight="1">
      <c r="A3" s="252" t="s">
        <v>0</v>
      </c>
      <c r="B3" s="259" t="s">
        <v>1</v>
      </c>
      <c r="C3" s="252" t="s">
        <v>51</v>
      </c>
      <c r="D3" s="252"/>
      <c r="E3" s="252" t="s">
        <v>153</v>
      </c>
      <c r="F3" s="254" t="s">
        <v>48</v>
      </c>
    </row>
    <row r="4" spans="1:6" ht="86.25" customHeight="1">
      <c r="A4" s="252"/>
      <c r="B4" s="259"/>
      <c r="C4" s="10" t="s">
        <v>49</v>
      </c>
      <c r="D4" s="10" t="s">
        <v>47</v>
      </c>
      <c r="E4" s="252"/>
      <c r="F4" s="254"/>
    </row>
    <row r="5" spans="1:6" ht="86.25" customHeight="1">
      <c r="A5" s="10"/>
      <c r="B5" s="26" t="s">
        <v>245</v>
      </c>
      <c r="C5" s="300" t="s">
        <v>244</v>
      </c>
      <c r="D5" s="10"/>
      <c r="E5" s="194">
        <f>E10/3182.054*1000</f>
        <v>6.31667470130928</v>
      </c>
      <c r="F5" s="301">
        <f>F10/3182.054*1000</f>
        <v>1.5084596301634101</v>
      </c>
    </row>
    <row r="6" spans="1:6" ht="86.25" customHeight="1">
      <c r="A6" s="1">
        <v>1</v>
      </c>
      <c r="B6" s="25" t="s">
        <v>246</v>
      </c>
      <c r="C6" s="1" t="s">
        <v>13</v>
      </c>
      <c r="D6" s="1">
        <v>744</v>
      </c>
      <c r="E6" s="2">
        <f>20100/3182054*100</f>
        <v>0.631667470130928</v>
      </c>
      <c r="F6" s="195">
        <f>F10/3182.054*100</f>
        <v>0.150845963016341</v>
      </c>
    </row>
    <row r="7" spans="1:6" ht="39" customHeight="1">
      <c r="A7" s="3"/>
      <c r="B7" s="26" t="s">
        <v>103</v>
      </c>
      <c r="C7" s="302" t="s">
        <v>52</v>
      </c>
      <c r="D7" s="302">
        <v>642</v>
      </c>
      <c r="E7" s="9">
        <v>67</v>
      </c>
      <c r="F7" s="8">
        <v>16</v>
      </c>
    </row>
    <row r="8" spans="1:6" ht="30" customHeight="1">
      <c r="A8" s="3"/>
      <c r="B8" s="26" t="s">
        <v>104</v>
      </c>
      <c r="C8" s="302"/>
      <c r="D8" s="302"/>
      <c r="E8" s="9">
        <v>37</v>
      </c>
      <c r="F8" s="8">
        <v>10</v>
      </c>
    </row>
    <row r="9" spans="1:6" ht="35.25" customHeight="1">
      <c r="A9" s="3" t="s">
        <v>38</v>
      </c>
      <c r="B9" s="26" t="s">
        <v>14</v>
      </c>
      <c r="C9" s="1" t="s">
        <v>53</v>
      </c>
      <c r="D9" s="1">
        <v>920</v>
      </c>
      <c r="E9" s="2">
        <v>983</v>
      </c>
      <c r="F9" s="2">
        <v>247.5</v>
      </c>
    </row>
    <row r="10" spans="1:6" s="23" customFormat="1" ht="47.25" customHeight="1">
      <c r="A10" s="24" t="s">
        <v>33</v>
      </c>
      <c r="B10" s="25" t="s">
        <v>75</v>
      </c>
      <c r="C10" s="26" t="s">
        <v>12</v>
      </c>
      <c r="D10" s="26">
        <v>979</v>
      </c>
      <c r="E10" s="26">
        <v>20.1</v>
      </c>
      <c r="F10" s="26">
        <v>4.8</v>
      </c>
    </row>
    <row r="11" spans="1:6" ht="12.75">
      <c r="A11" s="15"/>
      <c r="B11" s="196"/>
      <c r="C11" s="13"/>
      <c r="D11" s="13"/>
      <c r="E11" s="13"/>
      <c r="F11" s="13"/>
    </row>
    <row r="12" spans="1:6" ht="12.75">
      <c r="A12" s="13"/>
      <c r="B12" s="196"/>
      <c r="C12" s="13"/>
      <c r="D12" s="13"/>
      <c r="E12" s="13"/>
      <c r="F12" s="13"/>
    </row>
    <row r="13" spans="1:6" ht="12.75">
      <c r="A13" s="13"/>
      <c r="B13" s="196"/>
      <c r="C13" s="13"/>
      <c r="D13" s="13"/>
      <c r="E13" s="13"/>
      <c r="F13" s="13"/>
    </row>
  </sheetData>
  <sheetProtection selectLockedCells="1" selectUnlockedCells="1"/>
  <mergeCells count="8">
    <mergeCell ref="A1:F2"/>
    <mergeCell ref="C7:C8"/>
    <mergeCell ref="D7:D8"/>
    <mergeCell ref="B3:B4"/>
    <mergeCell ref="A3:A4"/>
    <mergeCell ref="E3:E4"/>
    <mergeCell ref="F3:F4"/>
    <mergeCell ref="C3:D3"/>
  </mergeCells>
  <printOptions/>
  <pageMargins left="0.45" right="0.37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0"/>
    </sheetView>
  </sheetViews>
  <sheetFormatPr defaultColWidth="11.57421875" defaultRowHeight="12.75"/>
  <cols>
    <col min="1" max="1" width="2.8515625" style="23" customWidth="1"/>
    <col min="2" max="2" width="27.421875" style="23" customWidth="1"/>
    <col min="3" max="3" width="20.00390625" style="23" customWidth="1"/>
    <col min="4" max="4" width="8.57421875" style="23" customWidth="1"/>
    <col min="5" max="5" width="18.7109375" style="23" customWidth="1"/>
    <col min="6" max="6" width="13.8515625" style="23" customWidth="1"/>
    <col min="7" max="16384" width="11.57421875" style="23" customWidth="1"/>
  </cols>
  <sheetData>
    <row r="1" spans="1:6" ht="12.75">
      <c r="A1" s="141"/>
      <c r="B1" s="141"/>
      <c r="C1" s="141"/>
      <c r="D1" s="141"/>
      <c r="E1" s="141"/>
      <c r="F1" s="141"/>
    </row>
    <row r="2" spans="1:6" ht="15.75">
      <c r="A2" s="141"/>
      <c r="B2" s="141"/>
      <c r="C2" s="304" t="s">
        <v>248</v>
      </c>
      <c r="D2" s="141"/>
      <c r="E2" s="141"/>
      <c r="F2" s="141"/>
    </row>
    <row r="3" spans="1:6" ht="12.75">
      <c r="A3" s="141"/>
      <c r="B3" s="141"/>
      <c r="C3" s="141"/>
      <c r="D3" s="141"/>
      <c r="E3" s="141"/>
      <c r="F3" s="141"/>
    </row>
    <row r="4" spans="1:6" ht="30" customHeight="1">
      <c r="A4" s="262" t="s">
        <v>149</v>
      </c>
      <c r="B4" s="263"/>
      <c r="C4" s="263"/>
      <c r="D4" s="263"/>
      <c r="E4" s="263"/>
      <c r="F4" s="264"/>
    </row>
    <row r="5" spans="1:6" ht="20.25" customHeight="1">
      <c r="A5" s="259" t="s">
        <v>0</v>
      </c>
      <c r="B5" s="265" t="s">
        <v>1</v>
      </c>
      <c r="C5" s="266" t="s">
        <v>2</v>
      </c>
      <c r="D5" s="267"/>
      <c r="E5" s="265" t="s">
        <v>118</v>
      </c>
      <c r="F5" s="265" t="s">
        <v>48</v>
      </c>
    </row>
    <row r="6" spans="1:6" ht="42.75" customHeight="1">
      <c r="A6" s="259"/>
      <c r="B6" s="265"/>
      <c r="C6" s="55" t="s">
        <v>49</v>
      </c>
      <c r="D6" s="56" t="s">
        <v>47</v>
      </c>
      <c r="E6" s="265"/>
      <c r="F6" s="265"/>
    </row>
    <row r="7" spans="1:6" ht="115.5" customHeight="1">
      <c r="A7" s="24" t="s">
        <v>3</v>
      </c>
      <c r="B7" s="25" t="s">
        <v>15</v>
      </c>
      <c r="C7" s="26" t="s">
        <v>50</v>
      </c>
      <c r="D7" s="26">
        <v>744</v>
      </c>
      <c r="E7" s="26">
        <v>0</v>
      </c>
      <c r="F7" s="26">
        <v>0</v>
      </c>
    </row>
    <row r="8" spans="1:6" ht="98.25" customHeight="1">
      <c r="A8" s="24" t="s">
        <v>4</v>
      </c>
      <c r="B8" s="26" t="s">
        <v>114</v>
      </c>
      <c r="C8" s="260" t="s">
        <v>12</v>
      </c>
      <c r="D8" s="303"/>
      <c r="E8" s="54">
        <v>763.2</v>
      </c>
      <c r="F8" s="54">
        <v>282.9</v>
      </c>
    </row>
    <row r="9" spans="1:6" ht="31.5" customHeight="1">
      <c r="A9" s="57"/>
      <c r="B9" s="26" t="s">
        <v>111</v>
      </c>
      <c r="C9" s="261"/>
      <c r="D9" s="303"/>
      <c r="E9" s="54">
        <v>64.2</v>
      </c>
      <c r="F9" s="54">
        <v>189.4</v>
      </c>
    </row>
    <row r="10" spans="1:6" ht="63.75" customHeight="1">
      <c r="A10" s="24" t="s">
        <v>6</v>
      </c>
      <c r="B10" s="25" t="s">
        <v>112</v>
      </c>
      <c r="C10" s="26" t="s">
        <v>113</v>
      </c>
      <c r="D10" s="26"/>
      <c r="E10" s="26">
        <v>65</v>
      </c>
      <c r="F10" s="26">
        <v>65</v>
      </c>
    </row>
  </sheetData>
  <sheetProtection selectLockedCells="1" selectUnlockedCells="1"/>
  <mergeCells count="7">
    <mergeCell ref="C8:C9"/>
    <mergeCell ref="A4:F4"/>
    <mergeCell ref="F5:F6"/>
    <mergeCell ref="E5:E6"/>
    <mergeCell ref="C5:D5"/>
    <mergeCell ref="B5:B6"/>
    <mergeCell ref="A5:A6"/>
  </mergeCells>
  <printOptions/>
  <pageMargins left="0.7875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" sqref="A1:F16"/>
    </sheetView>
  </sheetViews>
  <sheetFormatPr defaultColWidth="9.140625" defaultRowHeight="12.75"/>
  <cols>
    <col min="1" max="1" width="4.00390625" style="0" customWidth="1"/>
    <col min="2" max="2" width="31.421875" style="308" customWidth="1"/>
    <col min="3" max="3" width="15.57421875" style="0" customWidth="1"/>
    <col min="4" max="4" width="5.8515625" style="0" customWidth="1"/>
    <col min="5" max="5" width="19.140625" style="0" customWidth="1"/>
    <col min="6" max="6" width="11.8515625" style="0" customWidth="1"/>
  </cols>
  <sheetData>
    <row r="1" spans="1:6" ht="24.75" customHeight="1">
      <c r="A1" s="252" t="s">
        <v>226</v>
      </c>
      <c r="B1" s="252"/>
      <c r="C1" s="252"/>
      <c r="D1" s="252"/>
      <c r="E1" s="252"/>
      <c r="F1" s="252"/>
    </row>
    <row r="2" spans="1:6" ht="20.25" customHeight="1">
      <c r="A2" s="252" t="s">
        <v>0</v>
      </c>
      <c r="B2" s="269" t="s">
        <v>1</v>
      </c>
      <c r="C2" s="252" t="s">
        <v>2</v>
      </c>
      <c r="D2" s="252"/>
      <c r="E2" s="254" t="s">
        <v>154</v>
      </c>
      <c r="F2" s="254" t="s">
        <v>48</v>
      </c>
    </row>
    <row r="3" spans="1:6" ht="39.75" customHeight="1">
      <c r="A3" s="252"/>
      <c r="B3" s="269"/>
      <c r="C3" s="10" t="s">
        <v>49</v>
      </c>
      <c r="D3" s="10" t="s">
        <v>47</v>
      </c>
      <c r="E3" s="254"/>
      <c r="F3" s="254"/>
    </row>
    <row r="4" spans="1:6" ht="187.5" customHeight="1">
      <c r="A4" s="1">
        <v>1</v>
      </c>
      <c r="B4" s="28" t="s">
        <v>79</v>
      </c>
      <c r="C4" s="1" t="s">
        <v>105</v>
      </c>
      <c r="D4" s="1">
        <v>744</v>
      </c>
      <c r="E4" s="1">
        <v>100</v>
      </c>
      <c r="F4" s="26">
        <v>100</v>
      </c>
    </row>
    <row r="5" spans="1:6" ht="95.25" customHeight="1">
      <c r="A5" s="1">
        <v>2</v>
      </c>
      <c r="B5" s="28" t="s">
        <v>80</v>
      </c>
      <c r="C5" s="1" t="s">
        <v>106</v>
      </c>
      <c r="D5" s="1">
        <v>744</v>
      </c>
      <c r="E5" s="5">
        <v>0</v>
      </c>
      <c r="F5" s="146">
        <v>0</v>
      </c>
    </row>
    <row r="6" spans="1:6" s="149" customFormat="1" ht="52.5" customHeight="1">
      <c r="A6" s="1">
        <v>3</v>
      </c>
      <c r="B6" s="28" t="s">
        <v>231</v>
      </c>
      <c r="C6" s="1" t="s">
        <v>244</v>
      </c>
      <c r="D6" s="1"/>
      <c r="E6" s="7">
        <v>4.1</v>
      </c>
      <c r="F6" s="7">
        <v>1.1</v>
      </c>
    </row>
    <row r="7" spans="1:6" ht="63.75" customHeight="1">
      <c r="A7" s="1">
        <v>4</v>
      </c>
      <c r="B7" s="27" t="s">
        <v>227</v>
      </c>
      <c r="C7" s="1" t="s">
        <v>13</v>
      </c>
      <c r="D7" s="1">
        <v>744</v>
      </c>
      <c r="E7" s="2">
        <v>0.4</v>
      </c>
      <c r="F7" s="54">
        <v>0.1</v>
      </c>
    </row>
    <row r="8" spans="1:6" ht="31.5" customHeight="1">
      <c r="A8" s="1"/>
      <c r="B8" s="27" t="s">
        <v>103</v>
      </c>
      <c r="C8" s="1"/>
      <c r="D8" s="1"/>
      <c r="E8" s="1">
        <v>24</v>
      </c>
      <c r="F8" s="26">
        <v>7</v>
      </c>
    </row>
    <row r="9" spans="1:6" ht="30.75" customHeight="1">
      <c r="A9" s="1"/>
      <c r="B9" s="27" t="s">
        <v>228</v>
      </c>
      <c r="C9" s="1"/>
      <c r="D9" s="1"/>
      <c r="E9" s="1">
        <v>4</v>
      </c>
      <c r="F9" s="26">
        <v>1</v>
      </c>
    </row>
    <row r="10" spans="1:6" ht="30.75" customHeight="1" thickBot="1">
      <c r="A10" s="1"/>
      <c r="B10" s="305" t="s">
        <v>229</v>
      </c>
      <c r="C10" s="1" t="s">
        <v>53</v>
      </c>
      <c r="D10" s="1"/>
      <c r="E10" s="1">
        <v>312</v>
      </c>
      <c r="F10" s="26">
        <v>88.6</v>
      </c>
    </row>
    <row r="11" spans="1:6" s="23" customFormat="1" ht="60.75" customHeight="1">
      <c r="A11" s="24" t="s">
        <v>73</v>
      </c>
      <c r="B11" s="306" t="s">
        <v>62</v>
      </c>
      <c r="C11" s="124" t="s">
        <v>12</v>
      </c>
      <c r="D11" s="147">
        <v>979</v>
      </c>
      <c r="E11" s="148">
        <v>12.8</v>
      </c>
      <c r="F11" s="148">
        <v>3.7</v>
      </c>
    </row>
    <row r="12" spans="1:6" s="23" customFormat="1" ht="60.75" customHeight="1">
      <c r="A12" s="24"/>
      <c r="B12" s="305" t="s">
        <v>230</v>
      </c>
      <c r="C12" s="1" t="s">
        <v>53</v>
      </c>
      <c r="D12" s="26">
        <v>920</v>
      </c>
      <c r="E12" s="26">
        <v>15</v>
      </c>
      <c r="F12" s="26">
        <v>2.33</v>
      </c>
    </row>
    <row r="13" spans="1:6" s="23" customFormat="1" ht="60.75" customHeight="1">
      <c r="A13" s="24"/>
      <c r="B13" s="305" t="s">
        <v>232</v>
      </c>
      <c r="C13" s="1" t="s">
        <v>53</v>
      </c>
      <c r="D13" s="26">
        <v>979</v>
      </c>
      <c r="E13" s="26">
        <v>5</v>
      </c>
      <c r="F13" s="26">
        <v>30.1</v>
      </c>
    </row>
    <row r="14" spans="1:6" ht="135">
      <c r="A14" s="16">
        <v>11</v>
      </c>
      <c r="B14" s="307" t="s">
        <v>81</v>
      </c>
      <c r="C14" s="1" t="s">
        <v>82</v>
      </c>
      <c r="D14" s="1">
        <v>55</v>
      </c>
      <c r="E14" s="1">
        <v>7185.9</v>
      </c>
      <c r="F14" s="26">
        <v>7185.9</v>
      </c>
    </row>
    <row r="15" spans="1:6" ht="15">
      <c r="A15" s="16">
        <v>12</v>
      </c>
      <c r="B15" s="307" t="s">
        <v>83</v>
      </c>
      <c r="C15" s="1" t="s">
        <v>84</v>
      </c>
      <c r="D15" s="1">
        <v>698</v>
      </c>
      <c r="E15" s="1">
        <v>1</v>
      </c>
      <c r="F15" s="79">
        <v>1</v>
      </c>
    </row>
    <row r="16" spans="1:6" ht="45">
      <c r="A16" s="16">
        <v>13</v>
      </c>
      <c r="B16" s="307" t="s">
        <v>85</v>
      </c>
      <c r="C16" s="1" t="s">
        <v>82</v>
      </c>
      <c r="D16" s="6" t="s">
        <v>86</v>
      </c>
      <c r="E16" s="1">
        <v>2744</v>
      </c>
      <c r="F16" s="26">
        <v>2744</v>
      </c>
    </row>
  </sheetData>
  <sheetProtection/>
  <mergeCells count="6">
    <mergeCell ref="A1:F1"/>
    <mergeCell ref="A2:A3"/>
    <mergeCell ref="B2:B3"/>
    <mergeCell ref="F2:F3"/>
    <mergeCell ref="C2:D2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B17">
      <selection activeCell="B1" sqref="B1:G24"/>
    </sheetView>
  </sheetViews>
  <sheetFormatPr defaultColWidth="9.140625" defaultRowHeight="12.75"/>
  <cols>
    <col min="1" max="1" width="6.140625" style="316" hidden="1" customWidth="1"/>
    <col min="2" max="2" width="30.57421875" style="316" customWidth="1"/>
    <col min="3" max="3" width="9.140625" style="316" customWidth="1"/>
    <col min="4" max="4" width="18.140625" style="316" customWidth="1"/>
    <col min="5" max="5" width="13.28125" style="316" customWidth="1"/>
    <col min="6" max="6" width="20.421875" style="316" customWidth="1"/>
    <col min="7" max="7" width="23.00390625" style="316" customWidth="1"/>
    <col min="8" max="8" width="0" style="316" hidden="1" customWidth="1"/>
    <col min="9" max="9" width="35.00390625" style="316" hidden="1" customWidth="1"/>
    <col min="10" max="10" width="9.140625" style="317" customWidth="1"/>
    <col min="11" max="16384" width="9.140625" style="316" customWidth="1"/>
  </cols>
  <sheetData>
    <row r="1" spans="2:5" ht="21.75" customHeight="1">
      <c r="B1" s="320" t="s">
        <v>256</v>
      </c>
      <c r="C1" s="320"/>
      <c r="D1" s="320"/>
      <c r="E1" s="320"/>
    </row>
    <row r="2" spans="1:18" ht="71.25">
      <c r="A2" s="106"/>
      <c r="B2" s="107" t="s">
        <v>207</v>
      </c>
      <c r="C2" s="107"/>
      <c r="D2" s="108" t="s">
        <v>199</v>
      </c>
      <c r="E2" s="108" t="s">
        <v>200</v>
      </c>
      <c r="F2" s="107" t="s">
        <v>201</v>
      </c>
      <c r="G2" s="107" t="s">
        <v>202</v>
      </c>
      <c r="H2" s="107"/>
      <c r="I2" s="107" t="s">
        <v>203</v>
      </c>
      <c r="J2" s="312" t="s">
        <v>252</v>
      </c>
      <c r="K2" s="311"/>
      <c r="L2" s="311"/>
      <c r="M2" s="311"/>
      <c r="N2" s="311"/>
      <c r="O2" s="311"/>
      <c r="P2" s="311"/>
      <c r="Q2" s="311"/>
      <c r="R2" s="311"/>
    </row>
    <row r="3" spans="1:11" ht="84" customHeight="1">
      <c r="A3" s="102" t="s">
        <v>155</v>
      </c>
      <c r="B3" s="103" t="s">
        <v>156</v>
      </c>
      <c r="C3" s="104" t="s">
        <v>157</v>
      </c>
      <c r="D3" s="313">
        <f>РГВК!D4</f>
        <v>4093</v>
      </c>
      <c r="E3" s="313">
        <f>РГВК!E4</f>
        <v>1396</v>
      </c>
      <c r="F3" s="314">
        <f>E3/D3*100</f>
        <v>34.10701197165893</v>
      </c>
      <c r="G3" s="314">
        <f>F3-100</f>
        <v>-65.89298802834108</v>
      </c>
      <c r="H3" s="104"/>
      <c r="I3" s="104"/>
      <c r="K3" s="318"/>
    </row>
    <row r="4" spans="1:11" ht="47.25" customHeight="1">
      <c r="A4" s="102" t="s">
        <v>158</v>
      </c>
      <c r="B4" s="103" t="s">
        <v>159</v>
      </c>
      <c r="C4" s="104" t="s">
        <v>95</v>
      </c>
      <c r="D4" s="105">
        <f>РГВК!D5</f>
        <v>1015</v>
      </c>
      <c r="E4" s="105">
        <f>РГВК!E5</f>
        <v>251.97999999999996</v>
      </c>
      <c r="F4" s="105">
        <f aca="true" t="shared" si="0" ref="F4:F24">E4/D4*100</f>
        <v>24.825615763546793</v>
      </c>
      <c r="G4" s="105">
        <f aca="true" t="shared" si="1" ref="G4:G24">F4-100</f>
        <v>-75.17438423645321</v>
      </c>
      <c r="H4" s="104"/>
      <c r="I4" s="104"/>
      <c r="K4" s="318"/>
    </row>
    <row r="5" spans="1:11" ht="72" customHeight="1">
      <c r="A5" s="102" t="s">
        <v>160</v>
      </c>
      <c r="B5" s="103" t="s">
        <v>161</v>
      </c>
      <c r="C5" s="104" t="s">
        <v>162</v>
      </c>
      <c r="D5" s="314">
        <f>РГВК!D13</f>
        <v>1836</v>
      </c>
      <c r="E5" s="314">
        <f>РГВК!E13</f>
        <v>459</v>
      </c>
      <c r="F5" s="314">
        <f t="shared" si="0"/>
        <v>25</v>
      </c>
      <c r="G5" s="314">
        <f t="shared" si="1"/>
        <v>-75</v>
      </c>
      <c r="H5" s="104"/>
      <c r="I5" s="104"/>
      <c r="K5" s="318"/>
    </row>
    <row r="6" spans="1:11" ht="46.5" customHeight="1">
      <c r="A6" s="102" t="s">
        <v>163</v>
      </c>
      <c r="B6" s="103" t="s">
        <v>164</v>
      </c>
      <c r="C6" s="104" t="s">
        <v>95</v>
      </c>
      <c r="D6" s="314">
        <f>РГВК!D14</f>
        <v>363</v>
      </c>
      <c r="E6" s="314">
        <f>РГВК!E14</f>
        <v>96</v>
      </c>
      <c r="F6" s="314">
        <f t="shared" si="0"/>
        <v>26.446280991735538</v>
      </c>
      <c r="G6" s="314">
        <f t="shared" si="1"/>
        <v>-73.55371900826447</v>
      </c>
      <c r="H6" s="104"/>
      <c r="I6" s="104"/>
      <c r="K6" s="318"/>
    </row>
    <row r="7" spans="1:11" ht="88.5" customHeight="1">
      <c r="A7" s="102" t="s">
        <v>165</v>
      </c>
      <c r="B7" s="103" t="s">
        <v>97</v>
      </c>
      <c r="C7" s="104" t="s">
        <v>98</v>
      </c>
      <c r="D7" s="314">
        <f>РГВК!D21</f>
        <v>46.7</v>
      </c>
      <c r="E7" s="314">
        <f>РГВК!E21</f>
        <v>13</v>
      </c>
      <c r="F7" s="314">
        <f t="shared" si="0"/>
        <v>27.8372591006424</v>
      </c>
      <c r="G7" s="314">
        <f t="shared" si="1"/>
        <v>-72.1627408993576</v>
      </c>
      <c r="H7" s="104"/>
      <c r="I7" s="104"/>
      <c r="K7" s="318"/>
    </row>
    <row r="8" spans="1:11" ht="91.5" customHeight="1">
      <c r="A8" s="102" t="s">
        <v>166</v>
      </c>
      <c r="B8" s="103" t="s">
        <v>99</v>
      </c>
      <c r="C8" s="104" t="s">
        <v>98</v>
      </c>
      <c r="D8" s="314">
        <f>РГВК!D22</f>
        <v>35</v>
      </c>
      <c r="E8" s="314">
        <f>РГВК!E22</f>
        <v>8</v>
      </c>
      <c r="F8" s="314">
        <f t="shared" si="0"/>
        <v>22.857142857142858</v>
      </c>
      <c r="G8" s="314">
        <f t="shared" si="1"/>
        <v>-77.14285714285714</v>
      </c>
      <c r="H8" s="104"/>
      <c r="I8" s="104"/>
      <c r="K8" s="318"/>
    </row>
    <row r="9" spans="1:11" ht="65.25" customHeight="1" hidden="1">
      <c r="A9" s="102" t="s">
        <v>167</v>
      </c>
      <c r="B9" s="103" t="s">
        <v>168</v>
      </c>
      <c r="C9" s="104" t="s">
        <v>98</v>
      </c>
      <c r="D9" s="314">
        <v>130</v>
      </c>
      <c r="E9" s="309"/>
      <c r="F9" s="309">
        <f t="shared" si="0"/>
        <v>0</v>
      </c>
      <c r="G9" s="309">
        <f t="shared" si="1"/>
        <v>-100</v>
      </c>
      <c r="H9" s="104"/>
      <c r="I9" s="104"/>
      <c r="K9" s="318"/>
    </row>
    <row r="10" spans="1:11" ht="92.25" customHeight="1">
      <c r="A10" s="102" t="s">
        <v>170</v>
      </c>
      <c r="B10" s="103" t="s">
        <v>109</v>
      </c>
      <c r="C10" s="104" t="s">
        <v>169</v>
      </c>
      <c r="D10" s="314">
        <f>'РИА Дагестан'!E10</f>
        <v>325</v>
      </c>
      <c r="E10" s="314">
        <f>'РИА Дагестан'!F10</f>
        <v>510</v>
      </c>
      <c r="F10" s="314">
        <f t="shared" si="0"/>
        <v>156.92307692307693</v>
      </c>
      <c r="G10" s="314">
        <f t="shared" si="1"/>
        <v>56.923076923076934</v>
      </c>
      <c r="H10" s="104"/>
      <c r="I10" s="104"/>
      <c r="K10" s="318"/>
    </row>
    <row r="11" spans="1:11" ht="112.5" customHeight="1">
      <c r="A11" s="102" t="s">
        <v>171</v>
      </c>
      <c r="B11" s="103" t="s">
        <v>172</v>
      </c>
      <c r="C11" s="104" t="s">
        <v>173</v>
      </c>
      <c r="D11" s="105">
        <f>D12+D13+D14</f>
        <v>93.9</v>
      </c>
      <c r="E11" s="105">
        <f>E12+E13+E14</f>
        <v>70.71</v>
      </c>
      <c r="F11" s="105">
        <f>F12+F13+F14</f>
        <v>230.4494246094754</v>
      </c>
      <c r="G11" s="105">
        <f>G12+G13+G14</f>
        <v>-69.55057539052461</v>
      </c>
      <c r="H11" s="104"/>
      <c r="I11" s="104"/>
      <c r="K11" s="318"/>
    </row>
    <row r="12" spans="1:11" ht="15.75">
      <c r="A12" s="102" t="s">
        <v>174</v>
      </c>
      <c r="B12" s="103" t="s">
        <v>175</v>
      </c>
      <c r="C12" s="104"/>
      <c r="D12" s="105">
        <f>'Газеты '!D25</f>
        <v>46.900000000000006</v>
      </c>
      <c r="E12" s="105">
        <f>'Газеты '!E25</f>
        <v>47.699999999999996</v>
      </c>
      <c r="F12" s="105">
        <f>E12/D12*100</f>
        <v>101.7057569296375</v>
      </c>
      <c r="G12" s="105">
        <f>F12-100</f>
        <v>1.7057569296375021</v>
      </c>
      <c r="H12" s="104"/>
      <c r="I12" s="104"/>
      <c r="K12" s="318"/>
    </row>
    <row r="13" spans="1:11" ht="15.75">
      <c r="A13" s="102" t="s">
        <v>176</v>
      </c>
      <c r="B13" s="103" t="s">
        <v>177</v>
      </c>
      <c r="C13" s="104"/>
      <c r="D13" s="105">
        <f>Журналы!N16</f>
        <v>14.100000000000001</v>
      </c>
      <c r="E13" s="105">
        <f>Журналы!O16</f>
        <v>14.510000000000002</v>
      </c>
      <c r="F13" s="105">
        <f>E13/D13*100</f>
        <v>102.90780141843972</v>
      </c>
      <c r="G13" s="105">
        <f>F13-100</f>
        <v>2.9078014184397176</v>
      </c>
      <c r="H13" s="104"/>
      <c r="I13" s="104"/>
      <c r="K13" s="318"/>
    </row>
    <row r="14" spans="1:11" ht="15.75">
      <c r="A14" s="102" t="s">
        <v>178</v>
      </c>
      <c r="B14" s="103" t="s">
        <v>179</v>
      </c>
      <c r="C14" s="104"/>
      <c r="D14" s="105">
        <f>ДКИ!E10+'ИД Даг.'!E11</f>
        <v>32.900000000000006</v>
      </c>
      <c r="E14" s="105">
        <f>ДКИ!F10+'ИД Даг.'!F11</f>
        <v>8.5</v>
      </c>
      <c r="F14" s="105">
        <f>E14/D14*100</f>
        <v>25.83586626139817</v>
      </c>
      <c r="G14" s="105">
        <f>F14-100</f>
        <v>-74.16413373860183</v>
      </c>
      <c r="H14" s="104"/>
      <c r="I14" s="104"/>
      <c r="K14" s="318"/>
    </row>
    <row r="15" spans="1:12" ht="93" customHeight="1">
      <c r="A15" s="102" t="s">
        <v>180</v>
      </c>
      <c r="B15" s="103" t="s">
        <v>205</v>
      </c>
      <c r="C15" s="104" t="s">
        <v>102</v>
      </c>
      <c r="D15" s="105">
        <f>Журналы!N10+'Газеты '!N25+ДКИ!E6+'ИД Даг.'!E7</f>
        <v>1.7908830536308384</v>
      </c>
      <c r="E15" s="105">
        <f>Журналы!O10+'Газеты '!O25+ДКИ!F6+'ИД Даг.'!F7</f>
        <v>1.0511507975666032</v>
      </c>
      <c r="F15" s="105">
        <f>E15/D15*100</f>
        <v>58.69455269206434</v>
      </c>
      <c r="G15" s="105">
        <f>F15-100</f>
        <v>-41.30544730793566</v>
      </c>
      <c r="H15" s="104"/>
      <c r="I15" s="104"/>
      <c r="J15" s="317" t="s">
        <v>253</v>
      </c>
      <c r="K15" s="318"/>
      <c r="L15" s="319"/>
    </row>
    <row r="16" spans="1:11" ht="126">
      <c r="A16" s="102" t="s">
        <v>181</v>
      </c>
      <c r="B16" s="103" t="s">
        <v>182</v>
      </c>
      <c r="C16" s="104" t="s">
        <v>129</v>
      </c>
      <c r="D16" s="309">
        <f>'Газеты '!V25</f>
        <v>12</v>
      </c>
      <c r="E16" s="309">
        <f>'Газеты '!W25</f>
        <v>27</v>
      </c>
      <c r="F16" s="309">
        <f t="shared" si="0"/>
        <v>225</v>
      </c>
      <c r="G16" s="309">
        <f t="shared" si="1"/>
        <v>125</v>
      </c>
      <c r="H16" s="104"/>
      <c r="I16" s="104" t="s">
        <v>206</v>
      </c>
      <c r="K16" s="318"/>
    </row>
    <row r="17" spans="1:11" ht="94.5">
      <c r="A17" s="102" t="s">
        <v>183</v>
      </c>
      <c r="B17" s="103" t="s">
        <v>184</v>
      </c>
      <c r="C17" s="104" t="s">
        <v>129</v>
      </c>
      <c r="D17" s="104">
        <v>0</v>
      </c>
      <c r="E17" s="104"/>
      <c r="F17" s="104">
        <v>0</v>
      </c>
      <c r="G17" s="104">
        <v>0</v>
      </c>
      <c r="H17" s="104"/>
      <c r="I17" s="104"/>
      <c r="K17" s="318"/>
    </row>
    <row r="18" spans="1:11" ht="63">
      <c r="A18" s="102" t="s">
        <v>185</v>
      </c>
      <c r="B18" s="103" t="s">
        <v>186</v>
      </c>
      <c r="C18" s="104" t="s">
        <v>129</v>
      </c>
      <c r="D18" s="104">
        <v>0</v>
      </c>
      <c r="E18" s="104"/>
      <c r="F18" s="104">
        <v>0</v>
      </c>
      <c r="G18" s="104">
        <v>0</v>
      </c>
      <c r="H18" s="104"/>
      <c r="I18" s="104"/>
      <c r="K18" s="318"/>
    </row>
    <row r="19" spans="1:11" ht="110.25">
      <c r="A19" s="102" t="s">
        <v>187</v>
      </c>
      <c r="B19" s="103" t="s">
        <v>188</v>
      </c>
      <c r="C19" s="104" t="s">
        <v>189</v>
      </c>
      <c r="D19" s="310">
        <v>110</v>
      </c>
      <c r="E19" s="310"/>
      <c r="F19" s="310">
        <f t="shared" si="0"/>
        <v>0</v>
      </c>
      <c r="G19" s="310">
        <f t="shared" si="1"/>
        <v>-100</v>
      </c>
      <c r="H19" s="104"/>
      <c r="I19" s="104"/>
      <c r="K19" s="318"/>
    </row>
    <row r="20" spans="1:11" ht="31.5">
      <c r="A20" s="102" t="s">
        <v>190</v>
      </c>
      <c r="B20" s="103" t="s">
        <v>191</v>
      </c>
      <c r="C20" s="104" t="s">
        <v>129</v>
      </c>
      <c r="D20" s="310">
        <v>5</v>
      </c>
      <c r="E20" s="310"/>
      <c r="F20" s="310">
        <f>(E20/D20)*100</f>
        <v>0</v>
      </c>
      <c r="G20" s="310">
        <f>F20-100</f>
        <v>-100</v>
      </c>
      <c r="H20" s="104"/>
      <c r="I20" s="104"/>
      <c r="K20" s="318"/>
    </row>
    <row r="21" spans="1:11" ht="94.5">
      <c r="A21" s="102" t="s">
        <v>192</v>
      </c>
      <c r="B21" s="103" t="s">
        <v>193</v>
      </c>
      <c r="C21" s="104" t="s">
        <v>194</v>
      </c>
      <c r="D21" s="314">
        <f>Дагпечать!E8</f>
        <v>763.2</v>
      </c>
      <c r="E21" s="314">
        <f>Дагпечать!F8</f>
        <v>282.9</v>
      </c>
      <c r="F21" s="314">
        <f>(E21/D21)*100</f>
        <v>37.067610062893074</v>
      </c>
      <c r="G21" s="314">
        <f t="shared" si="1"/>
        <v>-62.932389937106926</v>
      </c>
      <c r="H21" s="104"/>
      <c r="I21" s="104"/>
      <c r="K21" s="318"/>
    </row>
    <row r="22" spans="1:11" ht="47.25">
      <c r="A22" s="102" t="s">
        <v>195</v>
      </c>
      <c r="B22" s="103" t="s">
        <v>111</v>
      </c>
      <c r="C22" s="104" t="s">
        <v>194</v>
      </c>
      <c r="D22" s="314">
        <f>Дагпечать!E9</f>
        <v>64.2</v>
      </c>
      <c r="E22" s="314">
        <f>Дагпечать!F9</f>
        <v>189.4</v>
      </c>
      <c r="F22" s="314">
        <f t="shared" si="0"/>
        <v>295.01557632398755</v>
      </c>
      <c r="G22" s="314">
        <f t="shared" si="1"/>
        <v>195.01557632398755</v>
      </c>
      <c r="H22" s="104"/>
      <c r="I22" s="104"/>
      <c r="K22" s="318"/>
    </row>
    <row r="23" spans="1:11" ht="63">
      <c r="A23" s="102" t="s">
        <v>196</v>
      </c>
      <c r="B23" s="103" t="s">
        <v>112</v>
      </c>
      <c r="C23" s="104" t="s">
        <v>129</v>
      </c>
      <c r="D23" s="314">
        <f>Дагпечать!E10</f>
        <v>65</v>
      </c>
      <c r="E23" s="314">
        <f>Дагпечать!F10</f>
        <v>65</v>
      </c>
      <c r="F23" s="314">
        <f t="shared" si="0"/>
        <v>100</v>
      </c>
      <c r="G23" s="314">
        <f t="shared" si="1"/>
        <v>0</v>
      </c>
      <c r="H23" s="104"/>
      <c r="I23" s="104"/>
      <c r="K23" s="318"/>
    </row>
    <row r="24" spans="1:11" ht="63">
      <c r="A24" s="102" t="s">
        <v>197</v>
      </c>
      <c r="B24" s="103" t="s">
        <v>198</v>
      </c>
      <c r="C24" s="104" t="s">
        <v>129</v>
      </c>
      <c r="D24" s="310">
        <v>12</v>
      </c>
      <c r="E24" s="310"/>
      <c r="F24" s="310">
        <f t="shared" si="0"/>
        <v>0</v>
      </c>
      <c r="G24" s="310">
        <f t="shared" si="1"/>
        <v>-100</v>
      </c>
      <c r="H24" s="104"/>
      <c r="I24" s="104"/>
      <c r="K24" s="318"/>
    </row>
    <row r="26" ht="15.75">
      <c r="B26" s="315" t="s">
        <v>255</v>
      </c>
    </row>
    <row r="27" ht="47.25">
      <c r="B27" s="315" t="s">
        <v>254</v>
      </c>
    </row>
  </sheetData>
  <sheetProtection/>
  <mergeCells count="1">
    <mergeCell ref="B1:E1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Burliyat</dc:creator>
  <cp:keywords/>
  <dc:description/>
  <cp:lastModifiedBy>Пользователь</cp:lastModifiedBy>
  <cp:lastPrinted>2024-04-19T10:12:51Z</cp:lastPrinted>
  <dcterms:created xsi:type="dcterms:W3CDTF">2014-05-19T07:38:36Z</dcterms:created>
  <dcterms:modified xsi:type="dcterms:W3CDTF">2024-04-19T10:17:03Z</dcterms:modified>
  <cp:category/>
  <cp:version/>
  <cp:contentType/>
  <cp:contentStatus/>
</cp:coreProperties>
</file>